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20" firstSheet="1" activeTab="1"/>
  </bookViews>
  <sheets>
    <sheet name="rozliczenie MEBLE" sheetId="1" r:id="rId1"/>
    <sheet name="nowy przetarg" sheetId="2" r:id="rId2"/>
  </sheets>
  <definedNames>
    <definedName name="_xlnm.Print_Area" localSheetId="1">'nowy przetarg'!$A$1:$H$24</definedName>
  </definedNames>
  <calcPr fullCalcOnLoad="1"/>
</workbook>
</file>

<file path=xl/sharedStrings.xml><?xml version="1.0" encoding="utf-8"?>
<sst xmlns="http://schemas.openxmlformats.org/spreadsheetml/2006/main" count="262" uniqueCount="248">
  <si>
    <t>lp.</t>
  </si>
  <si>
    <t>szafa aktowa, półki co 35 cm, drzwi z zamkiem patentowym</t>
  </si>
  <si>
    <t>regał otwarty, półki co 35 cm</t>
  </si>
  <si>
    <t>nadstawka na regał zamykana</t>
  </si>
  <si>
    <t>80x38x184h</t>
  </si>
  <si>
    <t>80x38x40h</t>
  </si>
  <si>
    <t>biblioteczka, witryna przeszklona, półki co 35 cm</t>
  </si>
  <si>
    <t>80x55x184h</t>
  </si>
  <si>
    <t>biurko narożne z półkami na komputer i klawiaturę, nogi metalowe</t>
  </si>
  <si>
    <t>biurko, nogi metalowe, osłona nóg</t>
  </si>
  <si>
    <t>150x70x74h</t>
  </si>
  <si>
    <t>170x140x70x74h</t>
  </si>
  <si>
    <t>45x60x65h</t>
  </si>
  <si>
    <t>zafakturowane</t>
  </si>
  <si>
    <t>zakład nauk humanistycznych</t>
  </si>
  <si>
    <t>biochemia lekarska</t>
  </si>
  <si>
    <t>chirurgia dziecięca</t>
  </si>
  <si>
    <t>LT/375/2009/01</t>
  </si>
  <si>
    <t>LT/431/2009/02</t>
  </si>
  <si>
    <t>LT/433/2009/03</t>
  </si>
  <si>
    <t>kontener z 4 szufladami z zamkiem centralnym</t>
  </si>
  <si>
    <t>poz. w umowie</t>
  </si>
  <si>
    <t>meble</t>
  </si>
  <si>
    <t>wymiar</t>
  </si>
  <si>
    <t>ilość, szt.</t>
  </si>
  <si>
    <t>cena netto, zł.</t>
  </si>
  <si>
    <t>cena brutto, zł.</t>
  </si>
  <si>
    <t>wartość brutto, zł.</t>
  </si>
  <si>
    <t>miejsce montażu</t>
  </si>
  <si>
    <t>zamówienia zrealizowane</t>
  </si>
  <si>
    <t>szafka zamykana z półką</t>
  </si>
  <si>
    <t>stolik szklany, noga metlowa</t>
  </si>
  <si>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>100</t>
    </r>
  </si>
  <si>
    <t>ø80</t>
  </si>
  <si>
    <t>stolik okragły drewniany</t>
  </si>
  <si>
    <t>stolik okrągły drewniany</t>
  </si>
  <si>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>120</t>
    </r>
  </si>
  <si>
    <t>stół drewniany, gr. blatu ok. 3cm</t>
  </si>
  <si>
    <t>140x60x83h</t>
  </si>
  <si>
    <t>200x80x83h</t>
  </si>
  <si>
    <t>240x100x83h</t>
  </si>
  <si>
    <t>krzesło tapicero-wane z oparciem</t>
  </si>
  <si>
    <t>nr zlecenia</t>
  </si>
  <si>
    <t>wartość zlecenia</t>
  </si>
  <si>
    <t>stół szklany na stelażu metalowym, rozmiar 6-7</t>
  </si>
  <si>
    <t>krzesło obrotowe tapicerowane z podłokietni- kami</t>
  </si>
  <si>
    <t>krzesło z oparciem (sklejka) rozmiar     6-7</t>
  </si>
  <si>
    <t>fotel (skóra ekolo- giczna)</t>
  </si>
  <si>
    <t>fotel (skóra natural- na)</t>
  </si>
  <si>
    <t>szfa ubr.-akt. (półka, wieszak/półki co 35cm), dwudrzwiowa</t>
  </si>
  <si>
    <t>szafka wisząca z półką i drzwiami</t>
  </si>
  <si>
    <t>40x38x60h</t>
  </si>
  <si>
    <t>60x38x60h</t>
  </si>
  <si>
    <t>szafka wisząca z 2 półkami</t>
  </si>
  <si>
    <t>40x38x100h</t>
  </si>
  <si>
    <t>szafka stojąca z 2 półkami, zamykana</t>
  </si>
  <si>
    <t>60x3x74h</t>
  </si>
  <si>
    <t>krzesło ze składanym pulpitem (seminaryjne)</t>
  </si>
  <si>
    <t>dostawka do biurka (wycinek 1/4 koła, pr. 70)</t>
  </si>
  <si>
    <t>40x60x75h</t>
  </si>
  <si>
    <t>półka z płyty meblowej, gr. min 18mm</t>
  </si>
  <si>
    <t>80x15</t>
  </si>
  <si>
    <t>wieszak ubraniowy 10 ramienny, drewniany</t>
  </si>
  <si>
    <t>biblioteka główna</t>
  </si>
  <si>
    <t xml:space="preserve">LZ z dn. 20.03.09 </t>
  </si>
  <si>
    <t>∑</t>
  </si>
  <si>
    <t>UMOWA nr AM/AZ/PN-08/09</t>
  </si>
  <si>
    <t>Bartla (P. Justyna)</t>
  </si>
  <si>
    <t>Bartla (p. Danuta)</t>
  </si>
  <si>
    <t>BHP</t>
  </si>
  <si>
    <t>pokój rewidentów</t>
  </si>
  <si>
    <t>padiatria (kasprowicza)</t>
  </si>
  <si>
    <t>dział ds. projektów</t>
  </si>
  <si>
    <t>bujwida chybicka</t>
  </si>
  <si>
    <t>chemia analityczna (szewska)</t>
  </si>
  <si>
    <t>genetyka</t>
  </si>
  <si>
    <t>biblioteka - kuchnia</t>
  </si>
  <si>
    <t>LT/474/2009/05</t>
  </si>
  <si>
    <t>szafa przeszklona (witryna), z półkami</t>
  </si>
  <si>
    <t>szafka z 4 szufla- dami</t>
  </si>
  <si>
    <t>wózek pod komputer</t>
  </si>
  <si>
    <t>wykonawca musi potw. kombinacje i podpis wyceny przez użytk.</t>
  </si>
  <si>
    <t>LT/503/2009/06</t>
  </si>
  <si>
    <t>choroby wewn</t>
  </si>
  <si>
    <t>LT/511/2009/07</t>
  </si>
  <si>
    <t>czekam na środki lub kolory lub akcept.</t>
  </si>
  <si>
    <t>wynalazki i patenty</t>
  </si>
  <si>
    <t>histologia (krzesło)</t>
  </si>
  <si>
    <t>sekcja nauki</t>
  </si>
  <si>
    <t>ginekologia i położnictwo</t>
  </si>
  <si>
    <t>LT/535/2009/08</t>
  </si>
  <si>
    <t>LT/534/2009/09</t>
  </si>
  <si>
    <t>LT/537/2009/10</t>
  </si>
  <si>
    <t>LT/539/2009/11</t>
  </si>
  <si>
    <t>LT/543/2009/13</t>
  </si>
  <si>
    <t>LT/541/2009/12</t>
  </si>
  <si>
    <t>LT/ 563/2009/14</t>
  </si>
  <si>
    <t>LT/462/2009/04A</t>
  </si>
  <si>
    <t>biofizyka (krzesło)</t>
  </si>
  <si>
    <t>LT/585/2009/15</t>
  </si>
  <si>
    <t>LT/587/2009/16</t>
  </si>
  <si>
    <t>PRZEKAZANE I W REALIZACJI</t>
  </si>
  <si>
    <t>komisja rekrutacyjna</t>
  </si>
  <si>
    <t>histologia 4 krzesła</t>
  </si>
  <si>
    <t>LT/635/2009/17</t>
  </si>
  <si>
    <t>LT/637/2009/18</t>
  </si>
  <si>
    <t>OSK fotele</t>
  </si>
  <si>
    <t>bartla położnictwo biurka</t>
  </si>
  <si>
    <t>bartla studium szafa</t>
  </si>
  <si>
    <t>LT/651/2009/20</t>
  </si>
  <si>
    <t>medycyna ratunkowa</t>
  </si>
  <si>
    <t>Nauka Zawodu Bartla</t>
  </si>
  <si>
    <t>endokrynologia</t>
  </si>
  <si>
    <t>likwidatura biurko</t>
  </si>
  <si>
    <t>inwentaryzacja zlewozmywak</t>
  </si>
  <si>
    <t>wynalazki półka</t>
  </si>
  <si>
    <t>toksykologia</t>
  </si>
  <si>
    <t>sekratariat Rektora</t>
  </si>
  <si>
    <t>LT/633/2009/19</t>
  </si>
  <si>
    <t>LT/750/2009/20</t>
  </si>
  <si>
    <t>LT/749/2009/21</t>
  </si>
  <si>
    <t>LT/746/2009/22</t>
  </si>
  <si>
    <t>LT/782/2009/24</t>
  </si>
  <si>
    <t>LT/653/2009/25</t>
  </si>
  <si>
    <t>Pani Justyna Bartla - półki</t>
  </si>
  <si>
    <t>dział wydawnictw biurowe</t>
  </si>
  <si>
    <t>bromatologia, nankiera</t>
  </si>
  <si>
    <t>chemia organiczna regały (grodzka)</t>
  </si>
  <si>
    <t>rektorat pok. 29</t>
  </si>
  <si>
    <t>chemia organiczna laboratorium itd.</t>
  </si>
  <si>
    <t>LT/748/2009/23</t>
  </si>
  <si>
    <t>LT/952/2009/27</t>
  </si>
  <si>
    <t>LT/956/2009/28</t>
  </si>
  <si>
    <t>LT/958/2009/29</t>
  </si>
  <si>
    <t>LT/942/2009/26</t>
  </si>
  <si>
    <t>immunologia kliniczna</t>
  </si>
  <si>
    <t>farmakologia kliniczna</t>
  </si>
  <si>
    <t xml:space="preserve">LT/908/2009/25 </t>
  </si>
  <si>
    <t>rada doktorantów</t>
  </si>
  <si>
    <t>kardiologia</t>
  </si>
  <si>
    <t>LT/1068/2009/29</t>
  </si>
  <si>
    <t>LT/1070/2009/30</t>
  </si>
  <si>
    <t>sekcja likwidatury</t>
  </si>
  <si>
    <t>analityka medyczna krzesło</t>
  </si>
  <si>
    <t xml:space="preserve"> podst. nauk med..gąsiorowski fotele</t>
  </si>
  <si>
    <t>LT/1077/2009/31</t>
  </si>
  <si>
    <t>LT/1078/2009/32</t>
  </si>
  <si>
    <t>LT/1079/2009/34</t>
  </si>
  <si>
    <t>LT/1080/2009/35</t>
  </si>
  <si>
    <t>LT/1081/2009/33</t>
  </si>
  <si>
    <t>hematologia, kuliczkowski</t>
  </si>
  <si>
    <t>LT/1086/2009/36</t>
  </si>
  <si>
    <t>dział nauki, współpraca z zagranicą</t>
  </si>
  <si>
    <t>LT/1117/2009/37</t>
  </si>
  <si>
    <t>LT/967/2009/30</t>
  </si>
  <si>
    <t>LT/1119/2009/38</t>
  </si>
  <si>
    <t>Wydział Nauk o Zdrowiu SKOK</t>
  </si>
  <si>
    <t>nefrologia 50 krzeseł</t>
  </si>
  <si>
    <t>nankiera, nadstawki</t>
  </si>
  <si>
    <t>parkowa, nauki humanistyczne</t>
  </si>
  <si>
    <t>borowska, audytorium</t>
  </si>
  <si>
    <t>LT/1158/2009/39</t>
  </si>
  <si>
    <t>środki</t>
  </si>
  <si>
    <t>LT/ 1195/2009/41</t>
  </si>
  <si>
    <t xml:space="preserve"> </t>
  </si>
  <si>
    <t>LT/1208/2009/42</t>
  </si>
  <si>
    <t xml:space="preserve">czekam na blokadę z MZ/09 </t>
  </si>
  <si>
    <t>mam fakturę</t>
  </si>
  <si>
    <t>sądówka - sale seminaryjne, stół i 2 krzesła</t>
  </si>
  <si>
    <t>krakowska - krzesła</t>
  </si>
  <si>
    <t>grabowska nr 1</t>
  </si>
  <si>
    <t>LT/1174/2009/40</t>
  </si>
  <si>
    <t>LT/1209/2009/43A</t>
  </si>
  <si>
    <t>LT/1225/2009/44</t>
  </si>
  <si>
    <t>LT/1227/2009/45</t>
  </si>
  <si>
    <t>LT/1228/2009/46</t>
  </si>
  <si>
    <t>LT/1247/2009/49</t>
  </si>
  <si>
    <t>chemia organiczna 2xkrzesła</t>
  </si>
  <si>
    <t>LT/1251/2009/48</t>
  </si>
  <si>
    <t>LT/1253/2009/50</t>
  </si>
  <si>
    <t>bartla ginekologia - krzesła dwa</t>
  </si>
  <si>
    <t>LT/1263/2009/51</t>
  </si>
  <si>
    <t>wydział nauk o zdr. - kanclerz.</t>
  </si>
  <si>
    <t>LT/1273/2009/52</t>
  </si>
  <si>
    <t xml:space="preserve">LT/1243/2009/47                       </t>
  </si>
  <si>
    <t>parkowa - dietetyka nr 2</t>
  </si>
  <si>
    <t>krzesła pediatria, kasprowicza</t>
  </si>
  <si>
    <t>LT/1289/2009/54</t>
  </si>
  <si>
    <t>LT/1308/2009/55</t>
  </si>
  <si>
    <t xml:space="preserve">środki, ok.. 7000 </t>
  </si>
  <si>
    <t>krakowska, informaryk</t>
  </si>
  <si>
    <t xml:space="preserve">parkowa - dietetyka nr 1 </t>
  </si>
  <si>
    <t xml:space="preserve">krzesło, archiwum zakładowe </t>
  </si>
  <si>
    <t>LT/1346/2009/56</t>
  </si>
  <si>
    <t>LT/1288/2009/53</t>
  </si>
  <si>
    <t>LT/1365/2009/57</t>
  </si>
  <si>
    <t>bartla, 20 krzeseł</t>
  </si>
  <si>
    <t>LT/1368/2009/58</t>
  </si>
  <si>
    <t>pozostało:</t>
  </si>
  <si>
    <t>zlecenie u Kierowniczki</t>
  </si>
  <si>
    <t>zlecenie zanieść do kanclerza</t>
  </si>
  <si>
    <t>zlecenie u kanclerza</t>
  </si>
  <si>
    <t>LT/1385/2009/59</t>
  </si>
  <si>
    <t>bartla, krzesło - p.justyna</t>
  </si>
  <si>
    <t>bartla, pok. 212</t>
  </si>
  <si>
    <t>histologia, 3 krzesła</t>
  </si>
  <si>
    <t>LT/1407/2009/61</t>
  </si>
  <si>
    <t>LT/1408/2009/60</t>
  </si>
  <si>
    <t>LT/1420/2009/62</t>
  </si>
  <si>
    <t>pediatria, kasprowicza, 15 krzeseł</t>
  </si>
  <si>
    <t>LT/1481/2009/63</t>
  </si>
  <si>
    <t>Cena jedn. netto PLN</t>
  </si>
  <si>
    <t>Wartość netto PLN</t>
  </si>
  <si>
    <t xml:space="preserve">VAT % </t>
  </si>
  <si>
    <t>Wartość brutto PLN</t>
  </si>
  <si>
    <t>Nazwa</t>
  </si>
  <si>
    <t>Lp.</t>
  </si>
  <si>
    <t xml:space="preserve">Razem </t>
  </si>
  <si>
    <t xml:space="preserve">Arkusz asortymentowo - cenowy </t>
  </si>
  <si>
    <t>Data</t>
  </si>
  <si>
    <t>Ilość szt.</t>
  </si>
  <si>
    <t>Rozmiary (mm)       szer.x gł.x wys.</t>
  </si>
  <si>
    <t>Pieczęć i podpis Wykonawcy</t>
  </si>
  <si>
    <t>Krzesło czytelniane</t>
  </si>
  <si>
    <t>Krzesło obrotowe</t>
  </si>
  <si>
    <t>Hoker stacjonarny</t>
  </si>
  <si>
    <t>Fotel kubełkowy</t>
  </si>
  <si>
    <t>Regał meblowy za ladą biblioteczną</t>
  </si>
  <si>
    <t>Kontener podbiurkowy</t>
  </si>
  <si>
    <t>Gablota wystawiennicza (witryna ekspozycyjna) przeszklona</t>
  </si>
  <si>
    <t xml:space="preserve"> Przetarg nr UMW / AZ / PN - 42 / 13                           Załącznik nr 2 do Siwz     </t>
  </si>
  <si>
    <t>1600 x 800 x 740</t>
  </si>
  <si>
    <t>1600 x 1340 x 740</t>
  </si>
  <si>
    <t>480 x 600 x 825</t>
  </si>
  <si>
    <t xml:space="preserve">660 x 625 x 995 - 1125 </t>
  </si>
  <si>
    <t>640 - 500 x 985 - 1185</t>
  </si>
  <si>
    <t>940 - 680 x 680 x 750</t>
  </si>
  <si>
    <t>1360 x 760 x 730</t>
  </si>
  <si>
    <t>1090 x 350 x 1885</t>
  </si>
  <si>
    <t>802 x 432 x 1833</t>
  </si>
  <si>
    <t>434 x 600 x 580 (720 - 740)</t>
  </si>
  <si>
    <t>900 x 460 x 1540</t>
  </si>
  <si>
    <t>Stół do pracy – biurko podwójne (platforma)</t>
  </si>
  <si>
    <t>Sofa modułowa</t>
  </si>
  <si>
    <t>Stolik okrągły</t>
  </si>
  <si>
    <t>Stól do pracy - biurko proste</t>
  </si>
  <si>
    <t>Regał przyścienny częściowo prezencyjny na czasopisma</t>
  </si>
  <si>
    <t>Przegroda niska (panel dzielący)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</si>
</sst>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;[Red]#,##0.0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0" borderId="10" xfId="0" applyFill="1" applyBorder="1" applyAlignment="1">
      <alignment horizontal="right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10" borderId="10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0" fillId="17" borderId="10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ont="1" applyFill="1" applyBorder="1" applyAlignment="1">
      <alignment horizontal="right"/>
    </xf>
    <xf numFmtId="166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right"/>
    </xf>
    <xf numFmtId="171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24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1" fontId="3" fillId="0" borderId="15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0" fontId="0" fillId="17" borderId="12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0" fillId="0" borderId="15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left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166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166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0" fontId="0" fillId="26" borderId="10" xfId="0" applyFont="1" applyFill="1" applyBorder="1" applyAlignment="1">
      <alignment horizontal="center" wrapText="1"/>
    </xf>
    <xf numFmtId="0" fontId="0" fillId="26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zoomScale="92" zoomScaleNormal="92" zoomScalePageLayoutView="0" workbookViewId="0" topLeftCell="A1">
      <pane xSplit="4" ySplit="8" topLeftCell="O7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83" sqref="C83"/>
    </sheetView>
  </sheetViews>
  <sheetFormatPr defaultColWidth="9.00390625" defaultRowHeight="12.75"/>
  <cols>
    <col min="1" max="1" width="3.875" style="0" bestFit="1" customWidth="1"/>
    <col min="2" max="2" width="40.00390625" style="5" customWidth="1"/>
    <col min="3" max="3" width="24.875" style="5" bestFit="1" customWidth="1"/>
    <col min="4" max="4" width="16.75390625" style="5" bestFit="1" customWidth="1"/>
    <col min="5" max="5" width="16.25390625" style="0" customWidth="1"/>
    <col min="6" max="6" width="11.375" style="0" bestFit="1" customWidth="1"/>
    <col min="7" max="7" width="12.625" style="0" bestFit="1" customWidth="1"/>
    <col min="8" max="8" width="12.375" style="0" customWidth="1"/>
    <col min="9" max="9" width="15.25390625" style="0" customWidth="1"/>
    <col min="10" max="10" width="11.75390625" style="0" customWidth="1"/>
    <col min="11" max="11" width="12.625" style="0" customWidth="1"/>
    <col min="12" max="12" width="10.75390625" style="0" customWidth="1"/>
    <col min="13" max="13" width="12.625" style="0" bestFit="1" customWidth="1"/>
    <col min="14" max="14" width="11.375" style="0" bestFit="1" customWidth="1"/>
    <col min="15" max="15" width="10.75390625" style="0" customWidth="1"/>
    <col min="16" max="16" width="10.375" style="0" customWidth="1"/>
    <col min="17" max="18" width="11.625" style="0" bestFit="1" customWidth="1"/>
    <col min="19" max="19" width="12.75390625" style="0" bestFit="1" customWidth="1"/>
    <col min="20" max="20" width="12.625" style="0" customWidth="1"/>
    <col min="21" max="21" width="13.25390625" style="0" customWidth="1"/>
    <col min="22" max="22" width="11.25390625" style="0" bestFit="1" customWidth="1"/>
    <col min="23" max="23" width="11.625" style="1" bestFit="1" customWidth="1"/>
    <col min="24" max="25" width="10.375" style="0" bestFit="1" customWidth="1"/>
    <col min="26" max="26" width="14.25390625" style="0" customWidth="1"/>
    <col min="27" max="28" width="10.375" style="0" bestFit="1" customWidth="1"/>
    <col min="29" max="29" width="11.625" style="0" bestFit="1" customWidth="1"/>
    <col min="30" max="30" width="10.875" style="0" customWidth="1"/>
    <col min="31" max="31" width="14.125" style="0" customWidth="1"/>
    <col min="32" max="32" width="10.375" style="0" customWidth="1"/>
    <col min="33" max="33" width="10.375" style="0" bestFit="1" customWidth="1"/>
    <col min="34" max="34" width="11.625" style="0" bestFit="1" customWidth="1"/>
    <col min="35" max="35" width="12.625" style="0" customWidth="1"/>
    <col min="36" max="36" width="10.25390625" style="0" customWidth="1"/>
    <col min="37" max="37" width="11.375" style="0" customWidth="1"/>
  </cols>
  <sheetData>
    <row r="1" spans="1:37" s="4" customFormat="1" ht="18.75" customHeight="1">
      <c r="A1" s="121" t="s">
        <v>66</v>
      </c>
      <c r="B1" s="41" t="s">
        <v>21</v>
      </c>
      <c r="C1" s="3"/>
      <c r="D1" s="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</row>
    <row r="2" spans="1:37" s="14" customFormat="1" ht="76.5">
      <c r="A2" s="121"/>
      <c r="B2" s="122" t="s">
        <v>22</v>
      </c>
      <c r="C2" s="123"/>
      <c r="D2" s="18"/>
      <c r="E2" s="6" t="s">
        <v>1</v>
      </c>
      <c r="F2" s="6" t="s">
        <v>2</v>
      </c>
      <c r="G2" s="6" t="s">
        <v>3</v>
      </c>
      <c r="H2" s="6" t="s">
        <v>6</v>
      </c>
      <c r="I2" s="6" t="s">
        <v>8</v>
      </c>
      <c r="J2" s="6" t="s">
        <v>9</v>
      </c>
      <c r="K2" s="6" t="s">
        <v>20</v>
      </c>
      <c r="L2" s="13" t="s">
        <v>30</v>
      </c>
      <c r="M2" s="13" t="s">
        <v>31</v>
      </c>
      <c r="N2" s="13" t="s">
        <v>31</v>
      </c>
      <c r="O2" s="13" t="s">
        <v>35</v>
      </c>
      <c r="P2" s="13" t="s">
        <v>34</v>
      </c>
      <c r="Q2" s="13" t="s">
        <v>37</v>
      </c>
      <c r="R2" s="78" t="s">
        <v>37</v>
      </c>
      <c r="S2" s="78" t="s">
        <v>37</v>
      </c>
      <c r="T2" s="13" t="s">
        <v>44</v>
      </c>
      <c r="U2" s="13" t="s">
        <v>45</v>
      </c>
      <c r="V2" s="13" t="s">
        <v>46</v>
      </c>
      <c r="W2" s="21" t="s">
        <v>41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50</v>
      </c>
      <c r="AC2" s="13" t="s">
        <v>53</v>
      </c>
      <c r="AD2" s="13" t="s">
        <v>55</v>
      </c>
      <c r="AE2" s="78" t="s">
        <v>57</v>
      </c>
      <c r="AF2" s="13" t="s">
        <v>58</v>
      </c>
      <c r="AG2" s="13" t="s">
        <v>80</v>
      </c>
      <c r="AH2" s="13" t="s">
        <v>79</v>
      </c>
      <c r="AI2" s="13" t="s">
        <v>78</v>
      </c>
      <c r="AJ2" s="13" t="s">
        <v>60</v>
      </c>
      <c r="AK2" s="13" t="s">
        <v>62</v>
      </c>
    </row>
    <row r="3" spans="1:37" s="10" customFormat="1" ht="12.75">
      <c r="A3" s="121"/>
      <c r="B3" s="124" t="s">
        <v>23</v>
      </c>
      <c r="C3" s="125"/>
      <c r="D3" s="19"/>
      <c r="E3" s="15" t="s">
        <v>4</v>
      </c>
      <c r="F3" s="15" t="s">
        <v>4</v>
      </c>
      <c r="G3" s="15" t="s">
        <v>5</v>
      </c>
      <c r="H3" s="15" t="s">
        <v>7</v>
      </c>
      <c r="I3" s="15" t="s">
        <v>11</v>
      </c>
      <c r="J3" s="15" t="s">
        <v>10</v>
      </c>
      <c r="K3" s="15" t="s">
        <v>12</v>
      </c>
      <c r="L3" s="9" t="s">
        <v>12</v>
      </c>
      <c r="M3" s="2" t="s">
        <v>32</v>
      </c>
      <c r="N3" s="16" t="s">
        <v>33</v>
      </c>
      <c r="O3" s="2" t="s">
        <v>32</v>
      </c>
      <c r="P3" s="2" t="s">
        <v>36</v>
      </c>
      <c r="Q3" s="2" t="s">
        <v>38</v>
      </c>
      <c r="R3" s="2" t="s">
        <v>39</v>
      </c>
      <c r="S3" s="2" t="s">
        <v>40</v>
      </c>
      <c r="T3" s="9"/>
      <c r="U3" s="9"/>
      <c r="V3" s="9"/>
      <c r="W3" s="9"/>
      <c r="X3" s="9"/>
      <c r="Y3" s="9"/>
      <c r="Z3" s="2" t="s">
        <v>4</v>
      </c>
      <c r="AA3" s="2" t="s">
        <v>51</v>
      </c>
      <c r="AB3" s="2" t="s">
        <v>52</v>
      </c>
      <c r="AC3" s="2" t="s">
        <v>54</v>
      </c>
      <c r="AD3" s="2" t="s">
        <v>56</v>
      </c>
      <c r="AE3" s="9"/>
      <c r="AF3" s="9"/>
      <c r="AG3" s="9"/>
      <c r="AH3" s="2" t="s">
        <v>59</v>
      </c>
      <c r="AI3" s="2" t="s">
        <v>4</v>
      </c>
      <c r="AJ3" s="2" t="s">
        <v>61</v>
      </c>
      <c r="AK3" s="9"/>
    </row>
    <row r="4" spans="1:37" s="10" customFormat="1" ht="12.75">
      <c r="A4" s="121"/>
      <c r="B4" s="124" t="s">
        <v>24</v>
      </c>
      <c r="C4" s="125"/>
      <c r="D4" s="19"/>
      <c r="E4" s="9">
        <v>80</v>
      </c>
      <c r="F4" s="9">
        <v>50</v>
      </c>
      <c r="G4" s="9">
        <v>100</v>
      </c>
      <c r="H4" s="9">
        <v>20</v>
      </c>
      <c r="I4" s="9">
        <v>50</v>
      </c>
      <c r="J4" s="9">
        <v>60</v>
      </c>
      <c r="K4" s="9">
        <v>60</v>
      </c>
      <c r="L4" s="9">
        <v>40</v>
      </c>
      <c r="M4" s="9">
        <v>25</v>
      </c>
      <c r="N4" s="9">
        <v>25</v>
      </c>
      <c r="O4" s="9">
        <v>25</v>
      </c>
      <c r="P4" s="9">
        <v>25</v>
      </c>
      <c r="Q4" s="9">
        <v>20</v>
      </c>
      <c r="R4" s="9">
        <v>20</v>
      </c>
      <c r="S4" s="9">
        <v>20</v>
      </c>
      <c r="T4" s="9">
        <v>50</v>
      </c>
      <c r="U4" s="9">
        <v>300</v>
      </c>
      <c r="V4" s="9">
        <v>300</v>
      </c>
      <c r="W4" s="9">
        <v>200</v>
      </c>
      <c r="X4" s="9">
        <v>50</v>
      </c>
      <c r="Y4" s="9">
        <v>10</v>
      </c>
      <c r="Z4" s="9">
        <v>30</v>
      </c>
      <c r="AA4" s="9">
        <v>50</v>
      </c>
      <c r="AB4" s="9">
        <v>50</v>
      </c>
      <c r="AC4" s="9">
        <v>50</v>
      </c>
      <c r="AD4" s="9">
        <v>50</v>
      </c>
      <c r="AE4" s="9">
        <v>50</v>
      </c>
      <c r="AF4" s="9">
        <v>50</v>
      </c>
      <c r="AG4" s="9">
        <v>100</v>
      </c>
      <c r="AH4" s="9">
        <v>50</v>
      </c>
      <c r="AI4" s="9">
        <v>10</v>
      </c>
      <c r="AJ4" s="9">
        <v>20</v>
      </c>
      <c r="AK4" s="9">
        <v>30</v>
      </c>
    </row>
    <row r="5" spans="1:37" s="12" customFormat="1" ht="12.75">
      <c r="A5" s="121"/>
      <c r="B5" s="126" t="s">
        <v>25</v>
      </c>
      <c r="C5" s="127"/>
      <c r="D5" s="20"/>
      <c r="E5" s="11">
        <v>225</v>
      </c>
      <c r="F5" s="11">
        <v>150</v>
      </c>
      <c r="G5" s="11">
        <v>108</v>
      </c>
      <c r="H5" s="11">
        <v>405</v>
      </c>
      <c r="I5" s="11">
        <v>450</v>
      </c>
      <c r="J5" s="11">
        <v>270</v>
      </c>
      <c r="K5" s="11">
        <v>180</v>
      </c>
      <c r="L5" s="11">
        <v>100</v>
      </c>
      <c r="M5" s="11">
        <v>500</v>
      </c>
      <c r="N5" s="11">
        <v>125</v>
      </c>
      <c r="O5" s="11">
        <v>135</v>
      </c>
      <c r="P5" s="11">
        <v>153</v>
      </c>
      <c r="Q5" s="11">
        <v>166</v>
      </c>
      <c r="R5" s="11">
        <v>252</v>
      </c>
      <c r="S5" s="11">
        <v>306</v>
      </c>
      <c r="T5" s="11">
        <v>117</v>
      </c>
      <c r="U5" s="11">
        <v>105</v>
      </c>
      <c r="V5" s="11">
        <v>53</v>
      </c>
      <c r="W5" s="11">
        <v>53</v>
      </c>
      <c r="X5" s="11">
        <v>159</v>
      </c>
      <c r="Y5" s="11">
        <v>720</v>
      </c>
      <c r="Z5" s="11">
        <v>252</v>
      </c>
      <c r="AA5" s="11">
        <v>106</v>
      </c>
      <c r="AB5" s="11">
        <v>130</v>
      </c>
      <c r="AC5" s="11">
        <v>113</v>
      </c>
      <c r="AD5" s="11">
        <v>126</v>
      </c>
      <c r="AE5" s="11">
        <v>82</v>
      </c>
      <c r="AF5" s="11">
        <v>68</v>
      </c>
      <c r="AG5" s="11">
        <v>35</v>
      </c>
      <c r="AH5" s="11">
        <v>216</v>
      </c>
      <c r="AI5" s="11">
        <v>396</v>
      </c>
      <c r="AJ5" s="11">
        <v>30</v>
      </c>
      <c r="AK5" s="11">
        <v>103</v>
      </c>
    </row>
    <row r="6" spans="1:37" s="12" customFormat="1" ht="12.75">
      <c r="A6" s="121"/>
      <c r="B6" s="126" t="s">
        <v>26</v>
      </c>
      <c r="C6" s="127"/>
      <c r="D6" s="20"/>
      <c r="E6" s="11">
        <f>1.22*E5</f>
        <v>274.5</v>
      </c>
      <c r="F6" s="11">
        <f aca="true" t="shared" si="0" ref="F6:K6">1.22*F5</f>
        <v>183</v>
      </c>
      <c r="G6" s="11">
        <f t="shared" si="0"/>
        <v>131.76</v>
      </c>
      <c r="H6" s="11">
        <f t="shared" si="0"/>
        <v>494.09999999999997</v>
      </c>
      <c r="I6" s="11">
        <f t="shared" si="0"/>
        <v>549</v>
      </c>
      <c r="J6" s="11">
        <f t="shared" si="0"/>
        <v>329.4</v>
      </c>
      <c r="K6" s="11">
        <f t="shared" si="0"/>
        <v>219.6</v>
      </c>
      <c r="L6" s="11">
        <f aca="true" t="shared" si="1" ref="L6:Z6">1.22*L5</f>
        <v>122</v>
      </c>
      <c r="M6" s="11">
        <f t="shared" si="1"/>
        <v>610</v>
      </c>
      <c r="N6" s="11">
        <f t="shared" si="1"/>
        <v>152.5</v>
      </c>
      <c r="O6" s="11">
        <f t="shared" si="1"/>
        <v>164.7</v>
      </c>
      <c r="P6" s="11">
        <f t="shared" si="1"/>
        <v>186.66</v>
      </c>
      <c r="Q6" s="11">
        <f t="shared" si="1"/>
        <v>202.51999999999998</v>
      </c>
      <c r="R6" s="11">
        <f t="shared" si="1"/>
        <v>307.44</v>
      </c>
      <c r="S6" s="11">
        <f t="shared" si="1"/>
        <v>373.32</v>
      </c>
      <c r="T6" s="11">
        <f t="shared" si="1"/>
        <v>142.74</v>
      </c>
      <c r="U6" s="11">
        <f t="shared" si="1"/>
        <v>128.1</v>
      </c>
      <c r="V6" s="11">
        <f t="shared" si="1"/>
        <v>64.66</v>
      </c>
      <c r="W6" s="11">
        <f t="shared" si="1"/>
        <v>64.66</v>
      </c>
      <c r="X6" s="11">
        <f t="shared" si="1"/>
        <v>193.98</v>
      </c>
      <c r="Y6" s="11">
        <f t="shared" si="1"/>
        <v>878.4</v>
      </c>
      <c r="Z6" s="11">
        <f t="shared" si="1"/>
        <v>307.44</v>
      </c>
      <c r="AA6" s="11">
        <f aca="true" t="shared" si="2" ref="AA6:AK6">1.22*AA5</f>
        <v>129.32</v>
      </c>
      <c r="AB6" s="11">
        <f t="shared" si="2"/>
        <v>158.6</v>
      </c>
      <c r="AC6" s="11">
        <f t="shared" si="2"/>
        <v>137.85999999999999</v>
      </c>
      <c r="AD6" s="11">
        <f t="shared" si="2"/>
        <v>153.72</v>
      </c>
      <c r="AE6" s="11">
        <f t="shared" si="2"/>
        <v>100.03999999999999</v>
      </c>
      <c r="AF6" s="11">
        <f t="shared" si="2"/>
        <v>82.96</v>
      </c>
      <c r="AG6" s="11">
        <f t="shared" si="2"/>
        <v>42.699999999999996</v>
      </c>
      <c r="AH6" s="11">
        <f t="shared" si="2"/>
        <v>263.52</v>
      </c>
      <c r="AI6" s="11">
        <f t="shared" si="2"/>
        <v>483.12</v>
      </c>
      <c r="AJ6" s="11">
        <f t="shared" si="2"/>
        <v>36.6</v>
      </c>
      <c r="AK6" s="11">
        <f t="shared" si="2"/>
        <v>125.66</v>
      </c>
    </row>
    <row r="7" spans="1:37" s="12" customFormat="1" ht="12.75">
      <c r="A7" s="121"/>
      <c r="B7" s="126" t="s">
        <v>27</v>
      </c>
      <c r="C7" s="127"/>
      <c r="D7" s="20">
        <f>SUM(E7:AK7)</f>
        <v>335457.3</v>
      </c>
      <c r="E7" s="11">
        <f>E6*E4</f>
        <v>21960</v>
      </c>
      <c r="F7" s="11">
        <f aca="true" t="shared" si="3" ref="F7:K7">F6*F4</f>
        <v>9150</v>
      </c>
      <c r="G7" s="11">
        <f t="shared" si="3"/>
        <v>13176</v>
      </c>
      <c r="H7" s="11">
        <f t="shared" si="3"/>
        <v>9882</v>
      </c>
      <c r="I7" s="11">
        <f t="shared" si="3"/>
        <v>27450</v>
      </c>
      <c r="J7" s="11">
        <f t="shared" si="3"/>
        <v>19764</v>
      </c>
      <c r="K7" s="11">
        <f t="shared" si="3"/>
        <v>13176</v>
      </c>
      <c r="L7" s="11">
        <f aca="true" t="shared" si="4" ref="L7:Z7">L6*L4</f>
        <v>4880</v>
      </c>
      <c r="M7" s="11">
        <f t="shared" si="4"/>
        <v>15250</v>
      </c>
      <c r="N7" s="11">
        <f t="shared" si="4"/>
        <v>3812.5</v>
      </c>
      <c r="O7" s="11">
        <f t="shared" si="4"/>
        <v>4117.5</v>
      </c>
      <c r="P7" s="11">
        <f t="shared" si="4"/>
        <v>4666.5</v>
      </c>
      <c r="Q7" s="11">
        <f t="shared" si="4"/>
        <v>4050.3999999999996</v>
      </c>
      <c r="R7" s="11">
        <f t="shared" si="4"/>
        <v>6148.8</v>
      </c>
      <c r="S7" s="11">
        <f t="shared" si="4"/>
        <v>7466.4</v>
      </c>
      <c r="T7" s="11">
        <f t="shared" si="4"/>
        <v>7137</v>
      </c>
      <c r="U7" s="11">
        <f t="shared" si="4"/>
        <v>38430</v>
      </c>
      <c r="V7" s="11">
        <f t="shared" si="4"/>
        <v>19398</v>
      </c>
      <c r="W7" s="11">
        <f t="shared" si="4"/>
        <v>12932</v>
      </c>
      <c r="X7" s="11">
        <f t="shared" si="4"/>
        <v>9699</v>
      </c>
      <c r="Y7" s="11">
        <f t="shared" si="4"/>
        <v>8784</v>
      </c>
      <c r="Z7" s="11">
        <f t="shared" si="4"/>
        <v>9223.2</v>
      </c>
      <c r="AA7" s="11">
        <f aca="true" t="shared" si="5" ref="AA7:AK7">AA6*AA4</f>
        <v>6466</v>
      </c>
      <c r="AB7" s="11">
        <f t="shared" si="5"/>
        <v>7930</v>
      </c>
      <c r="AC7" s="11">
        <f t="shared" si="5"/>
        <v>6892.999999999999</v>
      </c>
      <c r="AD7" s="11">
        <f t="shared" si="5"/>
        <v>7686</v>
      </c>
      <c r="AE7" s="11">
        <f t="shared" si="5"/>
        <v>5002</v>
      </c>
      <c r="AF7" s="11">
        <f t="shared" si="5"/>
        <v>4148</v>
      </c>
      <c r="AG7" s="11">
        <f t="shared" si="5"/>
        <v>4270</v>
      </c>
      <c r="AH7" s="11">
        <f t="shared" si="5"/>
        <v>13176</v>
      </c>
      <c r="AI7" s="11">
        <f t="shared" si="5"/>
        <v>4831.2</v>
      </c>
      <c r="AJ7" s="11">
        <f t="shared" si="5"/>
        <v>732</v>
      </c>
      <c r="AK7" s="11">
        <f t="shared" si="5"/>
        <v>3769.7999999999997</v>
      </c>
    </row>
    <row r="8" spans="1:37" ht="18.75" customHeight="1">
      <c r="A8" s="8" t="s">
        <v>0</v>
      </c>
      <c r="B8" s="7" t="s">
        <v>28</v>
      </c>
      <c r="C8" s="17" t="s">
        <v>42</v>
      </c>
      <c r="D8" s="22" t="s">
        <v>43</v>
      </c>
      <c r="E8" s="117" t="s">
        <v>29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</row>
    <row r="9" spans="1:37" s="1" customFormat="1" ht="15.75" customHeight="1">
      <c r="A9" s="48">
        <v>1</v>
      </c>
      <c r="B9" s="47" t="s">
        <v>14</v>
      </c>
      <c r="C9" s="23" t="s">
        <v>17</v>
      </c>
      <c r="D9" s="24">
        <f>E9*$E$6+F9*$F$6+G9*$G$6+H9*$H$6+I9*$I$6+J9*$J$6+K9*$K$6+L9*$L$6+M9*$M$6+N9*$N$6+O9*$O$6+P9*$P$6+Q9*$Q$6+R9*$R$6+S9*$S$6+T9*$T$6+U9*$U$6+V9*$V$6+W9*$W$6+X9*$X$6+Y9*$Y$6+Z9*$Z$6+AA9*$AA$6+AB9*$AB$6+AC9*$AC$6+AD9*$AD$6+AE9*$AE$6+AF9*$AF$6+AG9*$AG$6+AH9*$AH$6+AI9*$AI$6+AJ9*$AJ$6+AK9*$AK$6</f>
        <v>4849.5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75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25" customFormat="1" ht="15.75" customHeight="1">
      <c r="A10" s="49">
        <v>2</v>
      </c>
      <c r="B10" s="47" t="s">
        <v>16</v>
      </c>
      <c r="C10" s="23" t="s">
        <v>18</v>
      </c>
      <c r="D10" s="24">
        <f>E10*$E$6+F10*$F$6+G10*$G$6+H10*$H$6+I10*$I$6+J10*$J$6+K10*$K$6+L10*$L$6+M10*$M$6+N10*$N$6+O10*$O$6+P10*$P$6+Q10*$Q$6+R10*$R$6+S10*$S$6+T10*$T$6+U10*$U$6+V10*$V$6+W10*$W$6+X10*$X$6+Y10*$Y$6+Z10*$Z$6+AA10*$AA$6+AB10*$AB$6+AC10*$AC$6+AD10*$AD$6+AE10*$AE$6+AF10*$AF$6+AG10*$AG$6+AH10*$AH$6+AI10*$AI$6+AJ10*$AJ$6+AK10*$AK$6</f>
        <v>4736.039999999999</v>
      </c>
      <c r="E10" s="23"/>
      <c r="F10" s="23">
        <v>2</v>
      </c>
      <c r="G10" s="23"/>
      <c r="H10" s="23"/>
      <c r="I10" s="23"/>
      <c r="J10" s="23">
        <v>6</v>
      </c>
      <c r="K10" s="23">
        <v>6</v>
      </c>
      <c r="L10" s="23"/>
      <c r="M10" s="23"/>
      <c r="N10" s="23"/>
      <c r="O10" s="23"/>
      <c r="P10" s="23"/>
      <c r="Q10" s="23"/>
      <c r="R10" s="23"/>
      <c r="S10" s="23"/>
      <c r="T10" s="23"/>
      <c r="U10" s="23">
        <v>6</v>
      </c>
      <c r="V10" s="23"/>
      <c r="W10" s="23"/>
      <c r="X10" s="23"/>
      <c r="Y10" s="23"/>
      <c r="Z10" s="23">
        <v>1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s="25" customFormat="1" ht="15.75" customHeight="1">
      <c r="A11" s="50">
        <v>3</v>
      </c>
      <c r="B11" s="47" t="s">
        <v>15</v>
      </c>
      <c r="C11" s="23" t="s">
        <v>19</v>
      </c>
      <c r="D11" s="24">
        <f>E11*$E$6+F11*$F$6+G11*$G$6+H11*$H$6+I11*$I$6+J11*$J$6+K11*$K$6+L11*$L$6+M11*$M$6+N11*$N$6+O11*$O$6+P11*$P$6+Q11*$Q$6+R11*$R$6+S11*$S$6+T11*$T$6+U11*$U$6+V11*$V$6+W11*$W$6+X11*$X$6+Y11*$Y$6+Z11*$Z$6+AA11*$AA$6+AB11*$AB$6+AC11*$AC$6+AD11*$AD$6+AE11*$AE$6+AF11*$AF$6+AG11*$AG$6+AH11*$AH$6+AI11*$AI$6+AJ11*$AJ$6+AK11*$AK$6</f>
        <v>512.4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4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25" customFormat="1" ht="15.75" customHeight="1">
      <c r="A12" s="49">
        <v>4</v>
      </c>
      <c r="B12" s="47" t="s">
        <v>63</v>
      </c>
      <c r="C12" s="23" t="s">
        <v>64</v>
      </c>
      <c r="D12" s="24">
        <f>E12*$E$6+F12*$F$6+G12*$G$6+H12*$H$6+I12*$I$6+J12*$J$6+K12*$K$6+L12*$L$6+M12*$M$6+N12*$N$6+O12*$O$6+P12*$P$6+Q12*$Q$6+R12*$R$6+S12*$S$6+T12*$T$6+U12*$U$6+V12*$V$6+W12*$W$6+X12*$X$6+Y12*$Y$6+Z12*$Z$6+AA12*$AA$6+AB12*$AB$6+AC12*$AC$6+AD12*$AD$6+AE12*$AE$6+AF12*$AF$6+AG12*$AG$6+AH12*$AH$6+AI12*$AI$6+AJ12*$AJ$6+AK12*$AK$6</f>
        <v>7856.799999999999</v>
      </c>
      <c r="E12" s="23">
        <v>2</v>
      </c>
      <c r="F12" s="23">
        <v>1</v>
      </c>
      <c r="G12" s="23"/>
      <c r="H12" s="23"/>
      <c r="I12" s="23">
        <v>1</v>
      </c>
      <c r="J12" s="23">
        <v>3</v>
      </c>
      <c r="K12" s="23">
        <v>4</v>
      </c>
      <c r="L12" s="23"/>
      <c r="M12" s="23"/>
      <c r="N12" s="23"/>
      <c r="O12" s="23"/>
      <c r="P12" s="23"/>
      <c r="Q12" s="23">
        <v>1</v>
      </c>
      <c r="R12" s="23"/>
      <c r="S12" s="23"/>
      <c r="T12" s="23"/>
      <c r="U12" s="23">
        <v>10</v>
      </c>
      <c r="V12" s="23"/>
      <c r="W12" s="23">
        <v>10</v>
      </c>
      <c r="X12" s="23"/>
      <c r="Y12" s="23"/>
      <c r="Z12" s="23">
        <v>5</v>
      </c>
      <c r="AA12" s="23">
        <v>2</v>
      </c>
      <c r="AB12" s="23">
        <v>3</v>
      </c>
      <c r="AC12" s="23"/>
      <c r="AD12" s="23">
        <v>2</v>
      </c>
      <c r="AE12" s="23"/>
      <c r="AF12" s="23"/>
      <c r="AG12" s="23"/>
      <c r="AH12" s="23"/>
      <c r="AI12" s="23"/>
      <c r="AJ12" s="23"/>
      <c r="AK12" s="23"/>
    </row>
    <row r="13" spans="1:37" s="30" customFormat="1" ht="15.75" customHeight="1">
      <c r="A13" s="48">
        <v>5</v>
      </c>
      <c r="B13" s="60" t="s">
        <v>67</v>
      </c>
      <c r="C13" s="28" t="s">
        <v>90</v>
      </c>
      <c r="D13" s="29">
        <f aca="true" t="shared" si="6" ref="D13:D23">E13*$E$6+F13*$F$6+G13*$G$6+H13*$H$6+I13*$I$6+J13*$J$6+K13*$K$6+L13*$L$6+M13*$M$6+N13*$N$6+O13*$O$6+P13*$P$6+Q13*$Q$6+R13*$R$6+S13*$S$6+T13*$T$6+U13*$U$6+V13*$V$6+W13*$W$6+X13*$X$6+Y13*$Y$6+Z13*$Z$6+AA13*$AA$6+AB13*$AB$6+AC13*$AC$6+AD13*$AD$6+AE13*$AE$6+AF13*$AF$6+AG13*$AG$6+AH13*$AH$6+AI13*$AI$6+AJ13*$AJ$6+AK13*$AK$6</f>
        <v>2597.38</v>
      </c>
      <c r="E13" s="28">
        <f>1+1</f>
        <v>2</v>
      </c>
      <c r="F13" s="28"/>
      <c r="G13" s="28">
        <v>3</v>
      </c>
      <c r="H13" s="28"/>
      <c r="I13" s="28">
        <v>1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>
        <f>2-1</f>
        <v>1</v>
      </c>
      <c r="AA13" s="28"/>
      <c r="AB13" s="28"/>
      <c r="AC13" s="28"/>
      <c r="AD13" s="28">
        <v>1</v>
      </c>
      <c r="AE13" s="28"/>
      <c r="AF13" s="28"/>
      <c r="AG13" s="28">
        <v>1</v>
      </c>
      <c r="AH13" s="28">
        <v>2</v>
      </c>
      <c r="AI13" s="28"/>
      <c r="AJ13" s="28">
        <v>2</v>
      </c>
      <c r="AK13" s="28"/>
    </row>
    <row r="14" spans="1:37" s="35" customFormat="1" ht="15.75" customHeight="1">
      <c r="A14" s="49">
        <v>6</v>
      </c>
      <c r="B14" s="60" t="s">
        <v>68</v>
      </c>
      <c r="C14" s="28" t="s">
        <v>91</v>
      </c>
      <c r="D14" s="34">
        <f t="shared" si="6"/>
        <v>6501.379999999999</v>
      </c>
      <c r="E14" s="33">
        <f>1+2</f>
        <v>3</v>
      </c>
      <c r="F14" s="33"/>
      <c r="G14" s="33">
        <v>3</v>
      </c>
      <c r="H14" s="33"/>
      <c r="I14" s="33">
        <v>4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/>
      <c r="U14" s="33">
        <v>1</v>
      </c>
      <c r="V14" s="33"/>
      <c r="W14" s="33"/>
      <c r="X14" s="33">
        <v>3</v>
      </c>
      <c r="Y14" s="33">
        <v>2</v>
      </c>
      <c r="Z14" s="33"/>
      <c r="AA14" s="33"/>
      <c r="AB14" s="33"/>
      <c r="AC14" s="33"/>
      <c r="AD14" s="33">
        <v>1</v>
      </c>
      <c r="AE14" s="33"/>
      <c r="AF14" s="33"/>
      <c r="AG14" s="33"/>
      <c r="AH14" s="33">
        <v>1</v>
      </c>
      <c r="AI14" s="33"/>
      <c r="AJ14" s="33"/>
      <c r="AK14" s="33"/>
    </row>
    <row r="15" spans="1:37" s="25" customFormat="1" ht="15.75" customHeight="1">
      <c r="A15" s="48">
        <v>7</v>
      </c>
      <c r="B15" s="56" t="s">
        <v>69</v>
      </c>
      <c r="C15" s="28" t="s">
        <v>97</v>
      </c>
      <c r="D15" s="72">
        <f t="shared" si="6"/>
        <v>128.1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</v>
      </c>
      <c r="V15" s="23"/>
      <c r="W15" s="23"/>
      <c r="X15" s="23"/>
      <c r="Y15" s="23">
        <v>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30" customFormat="1" ht="15.75" customHeight="1">
      <c r="A16" s="49">
        <v>8</v>
      </c>
      <c r="B16" s="52" t="s">
        <v>72</v>
      </c>
      <c r="C16" s="28" t="s">
        <v>92</v>
      </c>
      <c r="D16" s="72">
        <f t="shared" si="6"/>
        <v>8404.58</v>
      </c>
      <c r="E16" s="28">
        <f>4+3</f>
        <v>7</v>
      </c>
      <c r="F16" s="28"/>
      <c r="G16" s="28">
        <f>4+3+1</f>
        <v>8</v>
      </c>
      <c r="H16" s="28"/>
      <c r="I16" s="28">
        <v>1</v>
      </c>
      <c r="J16" s="28">
        <v>3</v>
      </c>
      <c r="K16" s="28">
        <f>3+3</f>
        <v>6</v>
      </c>
      <c r="L16" s="28"/>
      <c r="M16" s="28"/>
      <c r="N16" s="28"/>
      <c r="O16" s="28"/>
      <c r="P16" s="28"/>
      <c r="Q16" s="28">
        <v>1</v>
      </c>
      <c r="R16" s="28"/>
      <c r="S16" s="28"/>
      <c r="T16" s="28"/>
      <c r="U16" s="28">
        <f>3+2+1</f>
        <v>6</v>
      </c>
      <c r="V16" s="28"/>
      <c r="W16" s="28"/>
      <c r="X16" s="28"/>
      <c r="Y16" s="28"/>
      <c r="Z16" s="28">
        <f>1+1</f>
        <v>2</v>
      </c>
      <c r="AA16" s="28"/>
      <c r="AB16" s="28"/>
      <c r="AC16" s="28"/>
      <c r="AD16" s="28">
        <f>1+1+1</f>
        <v>3</v>
      </c>
      <c r="AE16" s="28"/>
      <c r="AF16" s="28"/>
      <c r="AG16" s="28"/>
      <c r="AH16" s="28">
        <f>1+1</f>
        <v>2</v>
      </c>
      <c r="AI16" s="28"/>
      <c r="AJ16" s="28"/>
      <c r="AK16" s="28"/>
    </row>
    <row r="17" spans="1:37" s="25" customFormat="1" ht="15.75" customHeight="1">
      <c r="A17" s="48">
        <v>9</v>
      </c>
      <c r="B17" s="53" t="s">
        <v>73</v>
      </c>
      <c r="C17" s="28" t="s">
        <v>95</v>
      </c>
      <c r="D17" s="72">
        <f t="shared" si="6"/>
        <v>384.29999999999995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3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5" customFormat="1" ht="15.75" customHeight="1">
      <c r="A18" s="49">
        <v>10</v>
      </c>
      <c r="B18" s="52" t="s">
        <v>74</v>
      </c>
      <c r="C18" s="28" t="s">
        <v>93</v>
      </c>
      <c r="D18" s="72">
        <f t="shared" si="6"/>
        <v>1394.46</v>
      </c>
      <c r="E18" s="23">
        <v>3</v>
      </c>
      <c r="F18" s="23"/>
      <c r="G18" s="23">
        <v>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1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5" customFormat="1" ht="15.75" customHeight="1">
      <c r="A19" s="48">
        <v>11</v>
      </c>
      <c r="B19" s="47" t="s">
        <v>75</v>
      </c>
      <c r="C19" s="28" t="s">
        <v>82</v>
      </c>
      <c r="D19" s="72">
        <f t="shared" si="6"/>
        <v>549</v>
      </c>
      <c r="E19" s="23">
        <v>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5" customFormat="1" ht="15.75" customHeight="1">
      <c r="A20" s="49">
        <v>12</v>
      </c>
      <c r="B20" s="53" t="s">
        <v>76</v>
      </c>
      <c r="C20" s="28" t="s">
        <v>77</v>
      </c>
      <c r="D20" s="72">
        <f t="shared" si="6"/>
        <v>312.32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1</v>
      </c>
      <c r="AC20" s="23"/>
      <c r="AD20" s="23">
        <v>1</v>
      </c>
      <c r="AE20" s="23"/>
      <c r="AF20" s="23"/>
      <c r="AG20" s="23"/>
      <c r="AH20" s="23"/>
      <c r="AI20" s="23"/>
      <c r="AJ20" s="23"/>
      <c r="AK20" s="23"/>
    </row>
    <row r="21" spans="1:37" s="30" customFormat="1" ht="15.75" customHeight="1">
      <c r="A21" s="48">
        <v>13</v>
      </c>
      <c r="B21" s="47" t="s">
        <v>102</v>
      </c>
      <c r="C21" s="28" t="s">
        <v>94</v>
      </c>
      <c r="D21" s="72">
        <f t="shared" si="6"/>
        <v>5368</v>
      </c>
      <c r="E21" s="28"/>
      <c r="F21" s="28"/>
      <c r="G21" s="28"/>
      <c r="H21" s="28">
        <v>4</v>
      </c>
      <c r="I21" s="28"/>
      <c r="J21" s="28">
        <v>4</v>
      </c>
      <c r="K21" s="28">
        <v>4</v>
      </c>
      <c r="L21" s="28"/>
      <c r="M21" s="28"/>
      <c r="N21" s="28"/>
      <c r="O21" s="28"/>
      <c r="P21" s="28"/>
      <c r="Q21" s="28"/>
      <c r="R21" s="28"/>
      <c r="S21" s="28"/>
      <c r="T21" s="28"/>
      <c r="U21" s="28">
        <v>8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>
        <v>4</v>
      </c>
      <c r="AH21" s="28"/>
      <c r="AI21" s="28"/>
      <c r="AJ21" s="28"/>
      <c r="AK21" s="28"/>
    </row>
    <row r="22" spans="1:37" s="30" customFormat="1" ht="15.75" customHeight="1">
      <c r="A22" s="49">
        <v>14</v>
      </c>
      <c r="B22" s="47" t="s">
        <v>86</v>
      </c>
      <c r="C22" s="37" t="s">
        <v>84</v>
      </c>
      <c r="D22" s="72">
        <f t="shared" si="6"/>
        <v>1246.84</v>
      </c>
      <c r="E22" s="28"/>
      <c r="F22" s="28"/>
      <c r="G22" s="28"/>
      <c r="H22" s="28"/>
      <c r="I22" s="28"/>
      <c r="J22" s="28">
        <v>1</v>
      </c>
      <c r="K22" s="28">
        <v>2</v>
      </c>
      <c r="L22" s="28"/>
      <c r="M22" s="28"/>
      <c r="N22" s="28"/>
      <c r="O22" s="28"/>
      <c r="P22" s="28"/>
      <c r="Q22" s="28"/>
      <c r="R22" s="28"/>
      <c r="S22" s="28"/>
      <c r="T22" s="28"/>
      <c r="U22" s="28">
        <v>1</v>
      </c>
      <c r="V22" s="28"/>
      <c r="W22" s="28"/>
      <c r="X22" s="28"/>
      <c r="Y22" s="28"/>
      <c r="Z22" s="28"/>
      <c r="AA22" s="28"/>
      <c r="AB22" s="28"/>
      <c r="AC22" s="28"/>
      <c r="AD22" s="28">
        <v>2</v>
      </c>
      <c r="AE22" s="28"/>
      <c r="AF22" s="28"/>
      <c r="AG22" s="28">
        <v>1</v>
      </c>
      <c r="AH22" s="28"/>
      <c r="AI22" s="28"/>
      <c r="AJ22" s="28"/>
      <c r="AK22" s="28"/>
    </row>
    <row r="23" spans="1:37" s="30" customFormat="1" ht="15.75" customHeight="1">
      <c r="A23" s="48">
        <v>15</v>
      </c>
      <c r="B23" s="53" t="s">
        <v>83</v>
      </c>
      <c r="C23" s="28" t="s">
        <v>123</v>
      </c>
      <c r="D23" s="72">
        <f t="shared" si="6"/>
        <v>1098</v>
      </c>
      <c r="E23" s="28"/>
      <c r="F23" s="28"/>
      <c r="G23" s="28"/>
      <c r="H23" s="28"/>
      <c r="I23" s="28">
        <v>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s="30" customFormat="1" ht="15.75" customHeight="1">
      <c r="A24" s="49">
        <v>16</v>
      </c>
      <c r="B24" s="56" t="s">
        <v>70</v>
      </c>
      <c r="C24" s="28" t="s">
        <v>109</v>
      </c>
      <c r="D24" s="72">
        <f aca="true" t="shared" si="7" ref="D24:D48">E24*$E$6+F24*$F$6+G24*$G$6+H24*$H$6+I24*$I$6+J24*$J$6+K24*$K$6+L24*$L$6+M24*$M$6+N24*$N$6+O24*$O$6+P24*$P$6+Q24*$Q$6+R24*$R$6+S24*$S$6+T24*$T$6+U24*$U$6+V24*$V$6+W24*$W$6+X24*$X$6+Y24*$Y$6+Z24*$Z$6+AA24*$AA$6+AB24*$AB$6+AC24*$AC$6+AD24*$AD$6+AE24*$AE$6+AF24*$AF$6+AG24*$AG$6+AH24*$AH$6+AI24*$AI$6+AJ24*$AJ$6+AK24*$AK$6</f>
        <v>4071.1399999999994</v>
      </c>
      <c r="E24" s="28">
        <v>1</v>
      </c>
      <c r="F24" s="28"/>
      <c r="G24" s="28"/>
      <c r="H24" s="28">
        <f>1+1+2</f>
        <v>4</v>
      </c>
      <c r="I24" s="28">
        <v>2</v>
      </c>
      <c r="J24" s="28"/>
      <c r="K24" s="28"/>
      <c r="L24" s="28"/>
      <c r="M24" s="28"/>
      <c r="N24" s="28"/>
      <c r="O24" s="28"/>
      <c r="P24" s="28"/>
      <c r="Q24" s="28">
        <v>1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>
        <v>1</v>
      </c>
      <c r="AJ24" s="28">
        <v>1</v>
      </c>
      <c r="AK24" s="28"/>
    </row>
    <row r="25" spans="1:37" s="30" customFormat="1" ht="15.75" customHeight="1">
      <c r="A25" s="49">
        <v>17</v>
      </c>
      <c r="B25" s="53" t="s">
        <v>87</v>
      </c>
      <c r="C25" s="28" t="s">
        <v>100</v>
      </c>
      <c r="D25" s="72">
        <f t="shared" si="7"/>
        <v>128.1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1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30" customFormat="1" ht="15.75" customHeight="1">
      <c r="A26" s="48">
        <v>18</v>
      </c>
      <c r="B26" s="53" t="s">
        <v>88</v>
      </c>
      <c r="C26" s="37" t="s">
        <v>96</v>
      </c>
      <c r="D26" s="72">
        <f t="shared" si="7"/>
        <v>830.82</v>
      </c>
      <c r="E26" s="28"/>
      <c r="F26" s="28"/>
      <c r="G26" s="28"/>
      <c r="H26" s="28"/>
      <c r="I26" s="28">
        <v>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1</v>
      </c>
      <c r="V26" s="28"/>
      <c r="W26" s="28"/>
      <c r="X26" s="28"/>
      <c r="Y26" s="28"/>
      <c r="Z26" s="28"/>
      <c r="AA26" s="28"/>
      <c r="AB26" s="28"/>
      <c r="AC26" s="28"/>
      <c r="AD26" s="28">
        <v>1</v>
      </c>
      <c r="AE26" s="28"/>
      <c r="AF26" s="28"/>
      <c r="AG26" s="28"/>
      <c r="AH26" s="28"/>
      <c r="AI26" s="28"/>
      <c r="AJ26" s="28"/>
      <c r="AK26" s="28"/>
    </row>
    <row r="27" spans="1:37" s="25" customFormat="1" ht="15.75" customHeight="1">
      <c r="A27" s="48">
        <v>19</v>
      </c>
      <c r="B27" s="53" t="s">
        <v>98</v>
      </c>
      <c r="C27" s="28" t="s">
        <v>99</v>
      </c>
      <c r="D27" s="72">
        <f t="shared" si="7"/>
        <v>128.1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5" customFormat="1" ht="15.75" customHeight="1">
      <c r="A28" s="48">
        <v>20</v>
      </c>
      <c r="B28" s="53" t="s">
        <v>107</v>
      </c>
      <c r="C28" s="37" t="s">
        <v>104</v>
      </c>
      <c r="D28" s="72">
        <f t="shared" si="7"/>
        <v>2196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25" customFormat="1" ht="15.75" customHeight="1">
      <c r="A29" s="48">
        <v>21</v>
      </c>
      <c r="B29" s="53" t="s">
        <v>103</v>
      </c>
      <c r="C29" s="28" t="s">
        <v>105</v>
      </c>
      <c r="D29" s="72">
        <f t="shared" si="7"/>
        <v>512.4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4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s="25" customFormat="1" ht="15.75" customHeight="1">
      <c r="A30" s="48">
        <v>22</v>
      </c>
      <c r="B30" s="53" t="s">
        <v>102</v>
      </c>
      <c r="C30" s="28" t="s">
        <v>118</v>
      </c>
      <c r="D30" s="72">
        <f t="shared" si="7"/>
        <v>1464</v>
      </c>
      <c r="E30" s="23"/>
      <c r="F30" s="23"/>
      <c r="G30" s="23"/>
      <c r="H30" s="23"/>
      <c r="I30" s="23"/>
      <c r="J30" s="23">
        <v>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</v>
      </c>
      <c r="AH30" s="23"/>
      <c r="AI30" s="23"/>
      <c r="AJ30" s="23">
        <v>2</v>
      </c>
      <c r="AK30" s="23"/>
    </row>
    <row r="31" spans="1:37" s="30" customFormat="1" ht="15.75" customHeight="1">
      <c r="A31" s="48">
        <v>23</v>
      </c>
      <c r="B31" s="53" t="s">
        <v>117</v>
      </c>
      <c r="C31" s="28" t="s">
        <v>119</v>
      </c>
      <c r="D31" s="72">
        <f>E31*$E$6+F31*$F$6+G31*$G$6+H31*$H$6+I31*$I$6+J31*$J$6+K31*$K$6+L31*$L$6+M31*$M$6+N31*$N$6+O31*$O$6+P31*$P$6+Q31*$Q$6+R31*$R$6+S31*$S$6+T31*$T$6+U31*$U$6+V31*$V$6+W31*$W$6+X31*$X$6+Y31*$Y$6+Z31*$Z$6+AA31*$AA$6+AB31*$AB$6+AC31*$AC$6+AD31*$AD$6+AE31*$AE$6+AF31*$AF$6+AG31*$AG$6+AH31*$AH$6+AI31*$AI$6+AJ31*$AJ$6+AK31*$AK$6</f>
        <v>128.1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v>1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s="25" customFormat="1" ht="15.75" customHeight="1">
      <c r="A32" s="48">
        <v>24</v>
      </c>
      <c r="B32" s="53" t="s">
        <v>108</v>
      </c>
      <c r="C32" s="23" t="s">
        <v>120</v>
      </c>
      <c r="D32" s="44">
        <f>E32*$E$6+F32*$F$6+G32*$G$6+H32*$H$6+I32*$I$6+J32*$J$6+K32*$K$6+L32*$L$6+M32*$M$6+N32*$N$6+O32*$O$6+P32*$P$6+Q32*$Q$6+R32*$R$6+S32*$S$6+T32*$T$6+U32*$U$6+V32*$V$6+W32*$W$6+X32*$X$6+Y32*$Y$6+Z32*$Z$6+AA32*$AA$6+AB32*$AB$6+AC32*$AC$6+AD32*$AD$6+AE32*$AE$6+AF32*$AF$6+AG32*$AG$6+AH32*$AH$6+AI32*$AI$6+AJ32*$AJ$6+AK32*$AK$6</f>
        <v>307.44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1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25" customFormat="1" ht="15.75" customHeight="1">
      <c r="A33" s="48">
        <v>25</v>
      </c>
      <c r="B33" s="53" t="s">
        <v>106</v>
      </c>
      <c r="C33" s="23" t="s">
        <v>122</v>
      </c>
      <c r="D33" s="44">
        <f t="shared" si="7"/>
        <v>1266.36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2</v>
      </c>
      <c r="Y33" s="23">
        <v>1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s="30" customFormat="1" ht="15.75" customHeight="1">
      <c r="A34" s="28">
        <v>26</v>
      </c>
      <c r="B34" s="54" t="s">
        <v>159</v>
      </c>
      <c r="C34" s="23" t="s">
        <v>202</v>
      </c>
      <c r="D34" s="72">
        <f t="shared" si="7"/>
        <v>2775.4999999999995</v>
      </c>
      <c r="E34" s="28">
        <v>3</v>
      </c>
      <c r="F34" s="28"/>
      <c r="G34" s="28"/>
      <c r="H34" s="28"/>
      <c r="I34" s="28"/>
      <c r="J34" s="28">
        <v>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>
        <v>3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>
        <v>9</v>
      </c>
      <c r="AG34" s="28"/>
      <c r="AH34" s="28"/>
      <c r="AI34" s="28"/>
      <c r="AJ34" s="28">
        <v>1</v>
      </c>
      <c r="AK34" s="28">
        <v>1</v>
      </c>
    </row>
    <row r="35" spans="1:37" s="25" customFormat="1" ht="15.75" customHeight="1">
      <c r="A35" s="49">
        <v>27</v>
      </c>
      <c r="B35" s="53" t="s">
        <v>127</v>
      </c>
      <c r="C35" s="37" t="s">
        <v>141</v>
      </c>
      <c r="D35" s="44">
        <f t="shared" si="7"/>
        <v>3074.4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8"/>
      <c r="U35" s="23"/>
      <c r="V35" s="23"/>
      <c r="W35" s="23"/>
      <c r="X35" s="23"/>
      <c r="Y35" s="23"/>
      <c r="Z35" s="23">
        <v>10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30" customFormat="1" ht="15.75" customHeight="1">
      <c r="A36" s="76">
        <v>28</v>
      </c>
      <c r="B36" s="53" t="s">
        <v>111</v>
      </c>
      <c r="C36" s="28" t="s">
        <v>163</v>
      </c>
      <c r="D36" s="29">
        <f t="shared" si="7"/>
        <v>4889.76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1</v>
      </c>
      <c r="T36" s="28"/>
      <c r="U36" s="28"/>
      <c r="V36" s="28"/>
      <c r="W36" s="28"/>
      <c r="X36" s="28"/>
      <c r="Y36" s="28"/>
      <c r="Z36" s="28"/>
      <c r="AA36" s="28"/>
      <c r="AB36" s="28">
        <v>3</v>
      </c>
      <c r="AC36" s="28"/>
      <c r="AD36" s="28"/>
      <c r="AE36" s="28"/>
      <c r="AF36" s="28"/>
      <c r="AG36" s="28"/>
      <c r="AH36" s="28">
        <v>8</v>
      </c>
      <c r="AI36" s="28">
        <v>4</v>
      </c>
      <c r="AJ36" s="28"/>
      <c r="AK36" s="28"/>
    </row>
    <row r="37" spans="1:37" s="25" customFormat="1" ht="15.75" customHeight="1">
      <c r="A37" s="76">
        <v>29</v>
      </c>
      <c r="B37" s="53" t="s">
        <v>113</v>
      </c>
      <c r="C37" s="28" t="s">
        <v>121</v>
      </c>
      <c r="D37" s="29">
        <f t="shared" si="7"/>
        <v>549</v>
      </c>
      <c r="E37" s="23"/>
      <c r="F37" s="23"/>
      <c r="G37" s="23"/>
      <c r="H37" s="23"/>
      <c r="I37" s="23">
        <v>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s="25" customFormat="1" ht="15.75" customHeight="1">
      <c r="A38" s="76">
        <v>30</v>
      </c>
      <c r="B38" s="53" t="s">
        <v>114</v>
      </c>
      <c r="C38" s="28" t="s">
        <v>130</v>
      </c>
      <c r="D38" s="29">
        <f t="shared" si="7"/>
        <v>263.52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1</v>
      </c>
      <c r="AI38" s="23"/>
      <c r="AJ38" s="23"/>
      <c r="AK38" s="23"/>
    </row>
    <row r="39" spans="1:37" s="30" customFormat="1" ht="15.75" customHeight="1">
      <c r="A39" s="76">
        <v>31</v>
      </c>
      <c r="B39" s="53" t="s">
        <v>125</v>
      </c>
      <c r="C39" s="37" t="s">
        <v>154</v>
      </c>
      <c r="D39" s="72">
        <f t="shared" si="7"/>
        <v>6129.279999999999</v>
      </c>
      <c r="E39" s="37">
        <f>2+1</f>
        <v>3</v>
      </c>
      <c r="F39" s="28"/>
      <c r="G39" s="28">
        <f>2</f>
        <v>2</v>
      </c>
      <c r="H39" s="28">
        <f>2+1</f>
        <v>3</v>
      </c>
      <c r="I39" s="28">
        <f>1+1+1</f>
        <v>3</v>
      </c>
      <c r="J39" s="28">
        <f>1</f>
        <v>1</v>
      </c>
      <c r="K39" s="28">
        <f>1+1</f>
        <v>2</v>
      </c>
      <c r="L39" s="28"/>
      <c r="M39" s="28"/>
      <c r="N39" s="28"/>
      <c r="O39" s="28"/>
      <c r="P39" s="28"/>
      <c r="Q39" s="28"/>
      <c r="R39" s="28">
        <f>1</f>
        <v>1</v>
      </c>
      <c r="S39" s="28"/>
      <c r="T39" s="28"/>
      <c r="U39" s="28">
        <f>1</f>
        <v>1</v>
      </c>
      <c r="V39" s="28"/>
      <c r="W39" s="28">
        <f>2</f>
        <v>2</v>
      </c>
      <c r="X39" s="28"/>
      <c r="Y39" s="28"/>
      <c r="Z39" s="28"/>
      <c r="AA39" s="28"/>
      <c r="AB39" s="28"/>
      <c r="AC39" s="28"/>
      <c r="AD39" s="28">
        <f>1</f>
        <v>1</v>
      </c>
      <c r="AE39" s="28"/>
      <c r="AF39" s="28">
        <v>1</v>
      </c>
      <c r="AG39" s="28">
        <v>1</v>
      </c>
      <c r="AH39" s="28">
        <v>1</v>
      </c>
      <c r="AI39" s="28"/>
      <c r="AJ39" s="28">
        <v>1</v>
      </c>
      <c r="AK39" s="28"/>
    </row>
    <row r="40" spans="1:37" s="25" customFormat="1" ht="15.75" customHeight="1">
      <c r="A40" s="76">
        <v>32</v>
      </c>
      <c r="B40" s="53" t="s">
        <v>115</v>
      </c>
      <c r="C40" s="37" t="s">
        <v>155</v>
      </c>
      <c r="D40" s="72">
        <f t="shared" si="7"/>
        <v>158.6</v>
      </c>
      <c r="E40" s="4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1</v>
      </c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30" customFormat="1" ht="15.75" customHeight="1">
      <c r="A41" s="37">
        <v>33</v>
      </c>
      <c r="B41" s="82" t="s">
        <v>89</v>
      </c>
      <c r="C41" s="37" t="s">
        <v>162</v>
      </c>
      <c r="D41" s="72">
        <f t="shared" si="7"/>
        <v>4681.139999999999</v>
      </c>
      <c r="E41" s="37">
        <v>2</v>
      </c>
      <c r="F41" s="28"/>
      <c r="G41" s="28"/>
      <c r="H41" s="28"/>
      <c r="I41" s="28"/>
      <c r="J41" s="28">
        <v>1</v>
      </c>
      <c r="K41" s="28"/>
      <c r="L41" s="28"/>
      <c r="M41" s="28"/>
      <c r="N41" s="28"/>
      <c r="O41" s="28"/>
      <c r="P41" s="28"/>
      <c r="Q41" s="28"/>
      <c r="R41" s="28">
        <f>2</f>
        <v>2</v>
      </c>
      <c r="S41" s="28">
        <f>2+1</f>
        <v>3</v>
      </c>
      <c r="T41" s="28"/>
      <c r="U41" s="28">
        <v>1</v>
      </c>
      <c r="V41" s="28"/>
      <c r="W41" s="28">
        <v>30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s="25" customFormat="1" ht="15.75" customHeight="1">
      <c r="A42" s="76">
        <v>34</v>
      </c>
      <c r="B42" s="53" t="s">
        <v>71</v>
      </c>
      <c r="C42" s="37" t="s">
        <v>131</v>
      </c>
      <c r="D42" s="44">
        <f t="shared" si="7"/>
        <v>563.64</v>
      </c>
      <c r="E42" s="4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1</v>
      </c>
      <c r="S42" s="23"/>
      <c r="T42" s="23"/>
      <c r="U42" s="23">
        <v>2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30" customFormat="1" ht="15.75" customHeight="1">
      <c r="A43" s="76">
        <v>35</v>
      </c>
      <c r="B43" s="53" t="s">
        <v>152</v>
      </c>
      <c r="C43" s="37" t="s">
        <v>153</v>
      </c>
      <c r="D43" s="72">
        <f t="shared" si="7"/>
        <v>256.2</v>
      </c>
      <c r="E43" s="3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>
        <v>2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s="30" customFormat="1" ht="15.75" customHeight="1">
      <c r="A44" s="76">
        <v>36</v>
      </c>
      <c r="B44" s="53" t="s">
        <v>116</v>
      </c>
      <c r="C44" s="37" t="s">
        <v>147</v>
      </c>
      <c r="D44" s="44">
        <f t="shared" si="7"/>
        <v>457.5</v>
      </c>
      <c r="E44" s="37"/>
      <c r="F44" s="28"/>
      <c r="G44" s="28"/>
      <c r="H44" s="28"/>
      <c r="I44" s="28"/>
      <c r="J44" s="28">
        <v>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>
        <v>1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30" customFormat="1" ht="15.75" customHeight="1">
      <c r="A45" s="37">
        <v>37</v>
      </c>
      <c r="B45" s="82" t="s">
        <v>157</v>
      </c>
      <c r="C45" s="37" t="s">
        <v>162</v>
      </c>
      <c r="D45" s="44">
        <f t="shared" si="7"/>
        <v>5002</v>
      </c>
      <c r="E45" s="3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>
        <v>50</v>
      </c>
      <c r="AF45" s="28"/>
      <c r="AG45" s="28"/>
      <c r="AH45" s="28"/>
      <c r="AI45" s="28"/>
      <c r="AJ45" s="28"/>
      <c r="AK45" s="28"/>
    </row>
    <row r="46" spans="1:37" s="46" customFormat="1" ht="15.75" customHeight="1">
      <c r="A46" s="76">
        <v>38</v>
      </c>
      <c r="B46" s="56" t="s">
        <v>124</v>
      </c>
      <c r="C46" s="37" t="s">
        <v>133</v>
      </c>
      <c r="D46" s="72">
        <f t="shared" si="7"/>
        <v>353.8</v>
      </c>
      <c r="E46" s="73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40"/>
      <c r="X46" s="59"/>
      <c r="Y46" s="59"/>
      <c r="Z46" s="59"/>
      <c r="AA46" s="59"/>
      <c r="AB46" s="40">
        <v>2</v>
      </c>
      <c r="AC46" s="59"/>
      <c r="AD46" s="59"/>
      <c r="AE46" s="59"/>
      <c r="AF46" s="59"/>
      <c r="AG46" s="59"/>
      <c r="AH46" s="59"/>
      <c r="AI46" s="59"/>
      <c r="AJ46" s="40">
        <v>1</v>
      </c>
      <c r="AK46" s="59"/>
    </row>
    <row r="47" spans="1:37" ht="15.75" customHeight="1">
      <c r="A47" s="76">
        <v>39</v>
      </c>
      <c r="B47" s="56" t="s">
        <v>126</v>
      </c>
      <c r="C47" s="37" t="s">
        <v>137</v>
      </c>
      <c r="D47" s="44">
        <f t="shared" si="7"/>
        <v>768.5999999999999</v>
      </c>
      <c r="E47" s="74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>
        <v>6</v>
      </c>
      <c r="V47" s="62"/>
      <c r="W47" s="63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62"/>
    </row>
    <row r="48" spans="1:37" s="67" customFormat="1" ht="15.75" customHeight="1">
      <c r="A48" s="76">
        <v>40</v>
      </c>
      <c r="B48" s="56" t="s">
        <v>128</v>
      </c>
      <c r="C48" s="37" t="s">
        <v>134</v>
      </c>
      <c r="D48" s="72">
        <f t="shared" si="7"/>
        <v>1082.1399999999999</v>
      </c>
      <c r="E48" s="75">
        <v>1</v>
      </c>
      <c r="F48" s="66"/>
      <c r="G48" s="66"/>
      <c r="H48" s="66"/>
      <c r="I48" s="66"/>
      <c r="J48" s="66"/>
      <c r="K48" s="66">
        <v>2</v>
      </c>
      <c r="L48" s="66"/>
      <c r="M48" s="66"/>
      <c r="N48" s="66"/>
      <c r="O48" s="66"/>
      <c r="P48" s="66"/>
      <c r="Q48" s="66">
        <v>1</v>
      </c>
      <c r="R48" s="66"/>
      <c r="S48" s="66"/>
      <c r="T48" s="66"/>
      <c r="U48" s="66"/>
      <c r="V48" s="66"/>
      <c r="W48" s="66">
        <v>2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>
        <v>1</v>
      </c>
      <c r="AK48" s="66"/>
    </row>
    <row r="49" spans="1:37" s="67" customFormat="1" ht="15.75" customHeight="1">
      <c r="A49" s="76">
        <v>41</v>
      </c>
      <c r="B49" s="56" t="s">
        <v>129</v>
      </c>
      <c r="C49" s="37" t="s">
        <v>132</v>
      </c>
      <c r="D49" s="72">
        <f aca="true" t="shared" si="8" ref="D49:D79">E49*$E$6+F49*$F$6+G49*$G$6+H49*$H$6+I49*$I$6+J49*$J$6+K49*$K$6+L49*$L$6+M49*$M$6+N49*$N$6+O49*$O$6+P49*$P$6+Q49*$Q$6+R49*$R$6+S49*$S$6+T49*$T$6+U49*$U$6+V49*$V$6+W49*$W$6+X49*$X$6+Y49*$Y$6+Z49*$Z$6+AA49*$AA$6+AB49*$AB$6+AC49*$AC$6+AD49*$AD$6+AE49*$AE$6+AF49*$AF$6+AG49*$AG$6+AH49*$AH$6+AI49*$AI$6+AJ49*$AJ$6+AK49*$AK$6</f>
        <v>2804.7799999999993</v>
      </c>
      <c r="E49" s="75"/>
      <c r="F49" s="66">
        <v>1</v>
      </c>
      <c r="G49" s="66"/>
      <c r="H49" s="66"/>
      <c r="I49" s="66">
        <v>1</v>
      </c>
      <c r="J49" s="66">
        <v>2</v>
      </c>
      <c r="K49" s="66">
        <v>1</v>
      </c>
      <c r="L49" s="66"/>
      <c r="M49" s="66"/>
      <c r="N49" s="66"/>
      <c r="O49" s="66"/>
      <c r="P49" s="66"/>
      <c r="Q49" s="66">
        <v>1</v>
      </c>
      <c r="R49" s="66"/>
      <c r="S49" s="66"/>
      <c r="T49" s="66"/>
      <c r="U49" s="66">
        <f>2+1</f>
        <v>3</v>
      </c>
      <c r="V49" s="66"/>
      <c r="W49" s="66">
        <f>1</f>
        <v>1</v>
      </c>
      <c r="X49" s="66"/>
      <c r="Y49" s="66"/>
      <c r="Z49" s="66"/>
      <c r="AA49" s="66"/>
      <c r="AB49" s="66"/>
      <c r="AC49" s="66"/>
      <c r="AD49" s="66">
        <v>1</v>
      </c>
      <c r="AE49" s="66"/>
      <c r="AF49" s="66">
        <v>1</v>
      </c>
      <c r="AG49" s="66">
        <v>1</v>
      </c>
      <c r="AH49" s="66">
        <v>1</v>
      </c>
      <c r="AI49" s="66"/>
      <c r="AJ49" s="66"/>
      <c r="AK49" s="66"/>
    </row>
    <row r="50" spans="1:37" s="67" customFormat="1" ht="15.75" customHeight="1">
      <c r="A50" s="37">
        <v>42</v>
      </c>
      <c r="B50" s="55" t="s">
        <v>110</v>
      </c>
      <c r="C50" s="28" t="s">
        <v>161</v>
      </c>
      <c r="D50" s="72">
        <f t="shared" si="8"/>
        <v>2277.74</v>
      </c>
      <c r="E50" s="75"/>
      <c r="F50" s="66"/>
      <c r="G50" s="66"/>
      <c r="H50" s="66">
        <v>1</v>
      </c>
      <c r="I50" s="66"/>
      <c r="J50" s="66">
        <v>2</v>
      </c>
      <c r="K50" s="66"/>
      <c r="L50" s="66"/>
      <c r="M50" s="66"/>
      <c r="N50" s="66"/>
      <c r="O50" s="66"/>
      <c r="P50" s="66"/>
      <c r="Q50" s="66">
        <v>1</v>
      </c>
      <c r="R50" s="66"/>
      <c r="S50" s="66"/>
      <c r="T50" s="66"/>
      <c r="U50" s="66"/>
      <c r="V50" s="66"/>
      <c r="W50" s="66"/>
      <c r="X50" s="66"/>
      <c r="Y50" s="66"/>
      <c r="Z50" s="66">
        <v>3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</row>
    <row r="51" spans="1:37" s="67" customFormat="1" ht="15.75" customHeight="1">
      <c r="A51" s="37">
        <v>43</v>
      </c>
      <c r="B51" s="55" t="s">
        <v>135</v>
      </c>
      <c r="C51" s="28" t="s">
        <v>178</v>
      </c>
      <c r="D51" s="72">
        <f t="shared" si="8"/>
        <v>6587.999999999999</v>
      </c>
      <c r="E51" s="75">
        <v>1</v>
      </c>
      <c r="F51" s="66"/>
      <c r="G51" s="66"/>
      <c r="H51" s="66"/>
      <c r="I51" s="66">
        <f>1+1</f>
        <v>2</v>
      </c>
      <c r="J51" s="66"/>
      <c r="K51" s="66">
        <f>1+1</f>
        <v>2</v>
      </c>
      <c r="L51" s="66"/>
      <c r="M51" s="66"/>
      <c r="N51" s="66"/>
      <c r="O51" s="66"/>
      <c r="P51" s="66"/>
      <c r="Q51" s="66"/>
      <c r="R51" s="66">
        <v>1</v>
      </c>
      <c r="S51" s="66">
        <v>1</v>
      </c>
      <c r="T51" s="66"/>
      <c r="U51" s="66">
        <v>1</v>
      </c>
      <c r="V51" s="66"/>
      <c r="W51" s="66"/>
      <c r="X51" s="66">
        <f>6+2</f>
        <v>8</v>
      </c>
      <c r="Y51" s="66">
        <v>1</v>
      </c>
      <c r="Z51" s="66">
        <f>2+2+1</f>
        <v>5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37" s="67" customFormat="1" ht="15.75" customHeight="1">
      <c r="A52" s="76">
        <v>44</v>
      </c>
      <c r="B52" s="56" t="s">
        <v>136</v>
      </c>
      <c r="C52" s="37" t="s">
        <v>145</v>
      </c>
      <c r="D52" s="72">
        <f t="shared" si="8"/>
        <v>1196.82</v>
      </c>
      <c r="E52" s="75"/>
      <c r="F52" s="66"/>
      <c r="G52" s="66"/>
      <c r="H52" s="66"/>
      <c r="I52" s="66">
        <v>1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v>3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v>1</v>
      </c>
      <c r="AI52" s="66"/>
      <c r="AJ52" s="66"/>
      <c r="AK52" s="66"/>
    </row>
    <row r="53" spans="1:37" s="67" customFormat="1" ht="15.75" customHeight="1">
      <c r="A53" s="76">
        <v>45</v>
      </c>
      <c r="B53" s="56" t="s">
        <v>138</v>
      </c>
      <c r="C53" s="37" t="s">
        <v>140</v>
      </c>
      <c r="D53" s="72">
        <f t="shared" si="8"/>
        <v>2308.24</v>
      </c>
      <c r="E53" s="75">
        <v>1</v>
      </c>
      <c r="F53" s="66"/>
      <c r="G53" s="66"/>
      <c r="H53" s="66"/>
      <c r="I53" s="66">
        <v>1</v>
      </c>
      <c r="J53" s="66"/>
      <c r="K53" s="66"/>
      <c r="L53" s="66"/>
      <c r="M53" s="66"/>
      <c r="N53" s="66"/>
      <c r="O53" s="66"/>
      <c r="P53" s="66"/>
      <c r="Q53" s="66"/>
      <c r="R53" s="66"/>
      <c r="S53" s="66">
        <v>1</v>
      </c>
      <c r="T53" s="66"/>
      <c r="U53" s="66">
        <v>1</v>
      </c>
      <c r="V53" s="66"/>
      <c r="W53" s="66">
        <v>9</v>
      </c>
      <c r="X53" s="66"/>
      <c r="Y53" s="66"/>
      <c r="Z53" s="66"/>
      <c r="AA53" s="66"/>
      <c r="AB53" s="66"/>
      <c r="AC53" s="66">
        <v>1</v>
      </c>
      <c r="AD53" s="66"/>
      <c r="AE53" s="66"/>
      <c r="AF53" s="66"/>
      <c r="AG53" s="66"/>
      <c r="AH53" s="66">
        <v>1</v>
      </c>
      <c r="AI53" s="66"/>
      <c r="AJ53" s="66"/>
      <c r="AK53" s="66"/>
    </row>
    <row r="54" spans="1:37" s="67" customFormat="1" ht="15.75" customHeight="1">
      <c r="A54" s="76">
        <v>46</v>
      </c>
      <c r="B54" s="56" t="s">
        <v>112</v>
      </c>
      <c r="C54" s="37" t="s">
        <v>148</v>
      </c>
      <c r="D54" s="72">
        <f t="shared" si="8"/>
        <v>2743.7799999999997</v>
      </c>
      <c r="E54" s="7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>
        <v>3</v>
      </c>
      <c r="R54" s="66">
        <v>1</v>
      </c>
      <c r="S54" s="66"/>
      <c r="T54" s="66"/>
      <c r="U54" s="66"/>
      <c r="V54" s="66"/>
      <c r="W54" s="66">
        <v>27</v>
      </c>
      <c r="X54" s="66"/>
      <c r="Y54" s="66"/>
      <c r="Z54" s="66"/>
      <c r="AA54" s="66"/>
      <c r="AB54" s="66"/>
      <c r="AC54" s="66"/>
      <c r="AD54" s="66"/>
      <c r="AE54" s="66"/>
      <c r="AF54" s="66">
        <v>1</v>
      </c>
      <c r="AG54" s="66"/>
      <c r="AH54" s="66"/>
      <c r="AI54" s="66"/>
      <c r="AJ54" s="66"/>
      <c r="AK54" s="66"/>
    </row>
    <row r="55" spans="1:37" s="67" customFormat="1" ht="15.75" customHeight="1">
      <c r="A55" s="76">
        <v>47</v>
      </c>
      <c r="B55" s="56" t="s">
        <v>144</v>
      </c>
      <c r="C55" s="37" t="s">
        <v>149</v>
      </c>
      <c r="D55" s="72">
        <f t="shared" si="8"/>
        <v>384.29999999999995</v>
      </c>
      <c r="E55" s="7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>
        <v>3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</row>
    <row r="56" spans="1:37" s="67" customFormat="1" ht="15.75" customHeight="1">
      <c r="A56" s="76">
        <v>48</v>
      </c>
      <c r="B56" s="56" t="s">
        <v>142</v>
      </c>
      <c r="C56" s="37" t="s">
        <v>146</v>
      </c>
      <c r="D56" s="72">
        <f t="shared" si="8"/>
        <v>128.1</v>
      </c>
      <c r="E56" s="7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>
        <v>1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1:37" s="67" customFormat="1" ht="15.75" customHeight="1">
      <c r="A57" s="37">
        <v>49</v>
      </c>
      <c r="B57" s="55" t="s">
        <v>143</v>
      </c>
      <c r="C57" s="23" t="s">
        <v>171</v>
      </c>
      <c r="D57" s="72">
        <f t="shared" si="8"/>
        <v>128.1</v>
      </c>
      <c r="E57" s="7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>
        <v>1</v>
      </c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</row>
    <row r="58" spans="1:37" s="67" customFormat="1" ht="15.75" customHeight="1">
      <c r="A58" s="37">
        <v>50</v>
      </c>
      <c r="B58" s="55" t="s">
        <v>156</v>
      </c>
      <c r="C58" s="23" t="s">
        <v>165</v>
      </c>
      <c r="D58" s="72">
        <f t="shared" si="8"/>
        <v>4853.16</v>
      </c>
      <c r="E58" s="75">
        <v>1</v>
      </c>
      <c r="F58" s="66"/>
      <c r="G58" s="66"/>
      <c r="H58" s="66"/>
      <c r="I58" s="66"/>
      <c r="J58" s="66">
        <f>1+2</f>
        <v>3</v>
      </c>
      <c r="K58" s="66"/>
      <c r="L58" s="66"/>
      <c r="M58" s="66"/>
      <c r="N58" s="66"/>
      <c r="O58" s="66"/>
      <c r="P58" s="66"/>
      <c r="Q58" s="66">
        <v>1</v>
      </c>
      <c r="R58" s="66"/>
      <c r="S58" s="66"/>
      <c r="T58" s="66"/>
      <c r="U58" s="66">
        <f>1+2+20</f>
        <v>23</v>
      </c>
      <c r="V58" s="66"/>
      <c r="W58" s="66">
        <v>1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>
        <v>3</v>
      </c>
    </row>
    <row r="59" spans="1:37" s="67" customFormat="1" ht="15.75" customHeight="1">
      <c r="A59" s="76">
        <v>51</v>
      </c>
      <c r="B59" s="56" t="s">
        <v>150</v>
      </c>
      <c r="C59" s="28" t="s">
        <v>151</v>
      </c>
      <c r="D59" s="29">
        <f t="shared" si="8"/>
        <v>578.28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>
        <v>3</v>
      </c>
      <c r="V59" s="66"/>
      <c r="W59" s="66"/>
      <c r="X59" s="66">
        <v>1</v>
      </c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1:37" s="67" customFormat="1" ht="15.75" customHeight="1">
      <c r="A60" s="28">
        <v>52</v>
      </c>
      <c r="B60" s="55" t="s">
        <v>158</v>
      </c>
      <c r="C60" s="23" t="s">
        <v>173</v>
      </c>
      <c r="D60" s="29">
        <f t="shared" si="8"/>
        <v>6401.339999999999</v>
      </c>
      <c r="E60" s="66"/>
      <c r="F60" s="66"/>
      <c r="G60" s="66"/>
      <c r="H60" s="66">
        <v>9</v>
      </c>
      <c r="I60" s="66">
        <v>3</v>
      </c>
      <c r="J60" s="66"/>
      <c r="K60" s="66"/>
      <c r="L60" s="66"/>
      <c r="M60" s="66"/>
      <c r="N60" s="66"/>
      <c r="O60" s="66"/>
      <c r="P60" s="66"/>
      <c r="Q60" s="66"/>
      <c r="R60" s="66">
        <v>1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</row>
    <row r="61" spans="1:37" s="67" customFormat="1" ht="15" customHeight="1">
      <c r="A61" s="28">
        <v>53</v>
      </c>
      <c r="B61" s="55" t="s">
        <v>160</v>
      </c>
      <c r="C61" s="83" t="s">
        <v>184</v>
      </c>
      <c r="D61" s="29">
        <f t="shared" si="8"/>
        <v>606.3399999999999</v>
      </c>
      <c r="E61" s="66">
        <v>1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>
        <v>1</v>
      </c>
      <c r="R61" s="66"/>
      <c r="S61" s="66"/>
      <c r="T61" s="66"/>
      <c r="U61" s="66"/>
      <c r="V61" s="66"/>
      <c r="W61" s="66">
        <v>2</v>
      </c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 spans="1:37" s="67" customFormat="1" ht="15.75" customHeight="1">
      <c r="A62" s="28">
        <v>54</v>
      </c>
      <c r="B62" s="55" t="s">
        <v>168</v>
      </c>
      <c r="C62" s="23" t="s">
        <v>172</v>
      </c>
      <c r="D62" s="29">
        <f t="shared" si="8"/>
        <v>38839.92</v>
      </c>
      <c r="E62" s="66"/>
      <c r="F62" s="66"/>
      <c r="G62" s="66"/>
      <c r="H62" s="66"/>
      <c r="I62" s="66">
        <v>4</v>
      </c>
      <c r="J62" s="66"/>
      <c r="K62" s="66"/>
      <c r="L62" s="66"/>
      <c r="M62" s="66"/>
      <c r="N62" s="66"/>
      <c r="O62" s="66"/>
      <c r="P62" s="66"/>
      <c r="Q62" s="66"/>
      <c r="R62" s="66">
        <f>43+38</f>
        <v>81</v>
      </c>
      <c r="S62" s="66">
        <f>16+12+1</f>
        <v>29</v>
      </c>
      <c r="T62" s="66"/>
      <c r="U62" s="66"/>
      <c r="V62" s="66"/>
      <c r="W62" s="66"/>
      <c r="X62" s="66">
        <v>2</v>
      </c>
      <c r="Y62" s="66"/>
      <c r="Z62" s="66"/>
      <c r="AA62" s="66"/>
      <c r="AB62" s="66"/>
      <c r="AC62" s="66"/>
      <c r="AD62" s="66"/>
      <c r="AE62" s="66"/>
      <c r="AF62" s="66"/>
      <c r="AG62" s="66"/>
      <c r="AH62" s="66">
        <v>2</v>
      </c>
      <c r="AI62" s="66"/>
      <c r="AJ62" s="66"/>
      <c r="AK62" s="66"/>
    </row>
    <row r="63" spans="1:37" s="67" customFormat="1" ht="15.75" customHeight="1">
      <c r="A63" s="28">
        <v>55</v>
      </c>
      <c r="B63" s="55" t="s">
        <v>182</v>
      </c>
      <c r="C63" s="23" t="s">
        <v>183</v>
      </c>
      <c r="D63" s="29">
        <f t="shared" si="8"/>
        <v>116491.69999999998</v>
      </c>
      <c r="E63" s="66">
        <f>1+1+2+2+1+1</f>
        <v>8</v>
      </c>
      <c r="F63" s="66"/>
      <c r="G63" s="66"/>
      <c r="H63" s="66">
        <f>1+1+1+2+2+1+1+1+1</f>
        <v>11</v>
      </c>
      <c r="I63" s="66">
        <f>1+1+1+1+1+1+1</f>
        <v>7</v>
      </c>
      <c r="J63" s="66"/>
      <c r="K63" s="66"/>
      <c r="L63" s="66"/>
      <c r="M63" s="66"/>
      <c r="N63" s="66"/>
      <c r="O63" s="66"/>
      <c r="P63" s="66"/>
      <c r="Q63" s="66"/>
      <c r="R63" s="66"/>
      <c r="S63" s="66">
        <f>25+26+13+1+30+30+9</f>
        <v>134</v>
      </c>
      <c r="T63" s="66"/>
      <c r="U63" s="66">
        <f>1</f>
        <v>1</v>
      </c>
      <c r="V63" s="66">
        <f>22</f>
        <v>22</v>
      </c>
      <c r="W63" s="66"/>
      <c r="X63" s="66">
        <f>60+40+2+1+1+1+1+1+1</f>
        <v>108</v>
      </c>
      <c r="Y63" s="66"/>
      <c r="Z63" s="66"/>
      <c r="AA63" s="66"/>
      <c r="AB63" s="66"/>
      <c r="AC63" s="66"/>
      <c r="AD63" s="66"/>
      <c r="AE63" s="66">
        <f>50+2+104+30+6+64+60</f>
        <v>316</v>
      </c>
      <c r="AF63" s="66"/>
      <c r="AG63" s="66"/>
      <c r="AH63" s="66"/>
      <c r="AI63" s="66"/>
      <c r="AJ63" s="66"/>
      <c r="AK63" s="66">
        <f>1+1+1+1+1+1+1</f>
        <v>7</v>
      </c>
    </row>
    <row r="64" spans="1:37" s="67" customFormat="1" ht="15.75" customHeight="1">
      <c r="A64" s="28">
        <v>56</v>
      </c>
      <c r="B64" s="81" t="s">
        <v>15</v>
      </c>
      <c r="C64" s="28" t="s">
        <v>189</v>
      </c>
      <c r="D64" s="29">
        <f t="shared" si="8"/>
        <v>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1:37" s="67" customFormat="1" ht="15.75" customHeight="1">
      <c r="A65" s="49">
        <v>57</v>
      </c>
      <c r="B65" s="56" t="s">
        <v>169</v>
      </c>
      <c r="C65" s="23" t="s">
        <v>175</v>
      </c>
      <c r="D65" s="29">
        <f t="shared" si="8"/>
        <v>3074.3999999999996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>
        <v>24</v>
      </c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 spans="1:37" s="67" customFormat="1" ht="15.75" customHeight="1">
      <c r="A66" s="28">
        <v>58</v>
      </c>
      <c r="B66" s="55" t="s">
        <v>170</v>
      </c>
      <c r="C66" s="23" t="s">
        <v>174</v>
      </c>
      <c r="D66" s="29">
        <f t="shared" si="8"/>
        <v>1975.18</v>
      </c>
      <c r="E66" s="66">
        <v>1</v>
      </c>
      <c r="F66" s="66">
        <f>1+1</f>
        <v>2</v>
      </c>
      <c r="G66" s="66">
        <v>1</v>
      </c>
      <c r="H66" s="66">
        <v>1</v>
      </c>
      <c r="I66" s="66"/>
      <c r="J66" s="66"/>
      <c r="K66" s="66"/>
      <c r="L66" s="66"/>
      <c r="M66" s="66"/>
      <c r="N66" s="66">
        <v>1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>
        <v>1</v>
      </c>
      <c r="AJ66" s="66">
        <f>1+1</f>
        <v>2</v>
      </c>
      <c r="AK66" s="66"/>
    </row>
    <row r="67" spans="1:37" s="67" customFormat="1" ht="15.75" customHeight="1">
      <c r="A67" s="28">
        <v>59</v>
      </c>
      <c r="B67" s="55" t="s">
        <v>191</v>
      </c>
      <c r="C67" s="23" t="s">
        <v>176</v>
      </c>
      <c r="D67" s="29">
        <f t="shared" si="8"/>
        <v>1634.8</v>
      </c>
      <c r="E67" s="66"/>
      <c r="F67" s="66"/>
      <c r="G67" s="66"/>
      <c r="H67" s="66"/>
      <c r="I67" s="66">
        <v>1</v>
      </c>
      <c r="J67" s="66"/>
      <c r="K67" s="66">
        <v>1</v>
      </c>
      <c r="L67" s="66"/>
      <c r="M67" s="66"/>
      <c r="N67" s="66"/>
      <c r="O67" s="66"/>
      <c r="P67" s="66"/>
      <c r="Q67" s="66"/>
      <c r="R67" s="66"/>
      <c r="S67" s="66"/>
      <c r="T67" s="66"/>
      <c r="U67" s="66">
        <v>2</v>
      </c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>
        <v>1</v>
      </c>
      <c r="AG67" s="66"/>
      <c r="AH67" s="66">
        <v>2</v>
      </c>
      <c r="AI67" s="66"/>
      <c r="AJ67" s="66"/>
      <c r="AK67" s="66"/>
    </row>
    <row r="68" spans="1:37" s="67" customFormat="1" ht="15.75" customHeight="1">
      <c r="A68" s="49">
        <v>60</v>
      </c>
      <c r="B68" s="56" t="s">
        <v>177</v>
      </c>
      <c r="C68" s="23" t="s">
        <v>179</v>
      </c>
      <c r="D68" s="29">
        <f t="shared" si="8"/>
        <v>192.76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>
        <v>1</v>
      </c>
      <c r="V68" s="66"/>
      <c r="W68" s="66">
        <v>1</v>
      </c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</row>
    <row r="69" spans="1:37" s="67" customFormat="1" ht="15.75" customHeight="1">
      <c r="A69" s="49">
        <v>61</v>
      </c>
      <c r="B69" s="56" t="s">
        <v>180</v>
      </c>
      <c r="C69" s="23" t="s">
        <v>181</v>
      </c>
      <c r="D69" s="29">
        <f t="shared" si="8"/>
        <v>256.2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>
        <v>2</v>
      </c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 spans="1:37" s="67" customFormat="1" ht="15.75" customHeight="1">
      <c r="A70" s="28">
        <v>62</v>
      </c>
      <c r="B70" s="55" t="s">
        <v>190</v>
      </c>
      <c r="C70" s="23" t="s">
        <v>188</v>
      </c>
      <c r="D70" s="29">
        <f t="shared" si="8"/>
        <v>2569.32</v>
      </c>
      <c r="E70" s="66">
        <v>2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>
        <v>2</v>
      </c>
      <c r="Z70" s="66"/>
      <c r="AA70" s="66"/>
      <c r="AB70" s="66"/>
      <c r="AC70" s="66"/>
      <c r="AD70" s="66"/>
      <c r="AE70" s="66"/>
      <c r="AF70" s="66"/>
      <c r="AG70" s="66"/>
      <c r="AH70" s="66">
        <v>1</v>
      </c>
      <c r="AI70" s="66"/>
      <c r="AJ70" s="66"/>
      <c r="AK70" s="66"/>
    </row>
    <row r="71" spans="1:37" s="67" customFormat="1" ht="15.75" customHeight="1">
      <c r="A71" s="28">
        <v>63</v>
      </c>
      <c r="B71" s="55" t="s">
        <v>185</v>
      </c>
      <c r="C71" s="23" t="s">
        <v>194</v>
      </c>
      <c r="D71" s="29">
        <f t="shared" si="8"/>
        <v>1156.56</v>
      </c>
      <c r="E71" s="66"/>
      <c r="F71" s="66"/>
      <c r="G71" s="66"/>
      <c r="H71" s="66"/>
      <c r="I71" s="66">
        <v>1</v>
      </c>
      <c r="J71" s="66"/>
      <c r="K71" s="66">
        <v>1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>
        <v>6</v>
      </c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</row>
    <row r="72" spans="1:37" s="67" customFormat="1" ht="15.75" customHeight="1">
      <c r="A72" s="28">
        <v>64</v>
      </c>
      <c r="B72" s="55" t="s">
        <v>186</v>
      </c>
      <c r="C72" s="23" t="s">
        <v>187</v>
      </c>
      <c r="D72" s="29">
        <f t="shared" si="8"/>
        <v>512.4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>
        <v>4</v>
      </c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 spans="1:37" s="67" customFormat="1" ht="15.75" customHeight="1">
      <c r="A73" s="28">
        <v>65</v>
      </c>
      <c r="B73" s="55" t="s">
        <v>192</v>
      </c>
      <c r="C73" s="23" t="s">
        <v>193</v>
      </c>
      <c r="D73" s="87">
        <f t="shared" si="8"/>
        <v>128.1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>
        <v>1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</row>
    <row r="74" spans="1:37" s="67" customFormat="1" ht="15.75" customHeight="1">
      <c r="A74" s="28">
        <v>66</v>
      </c>
      <c r="B74" s="55" t="s">
        <v>139</v>
      </c>
      <c r="C74" s="28" t="s">
        <v>195</v>
      </c>
      <c r="D74" s="87">
        <f t="shared" si="8"/>
        <v>2913.3599999999997</v>
      </c>
      <c r="E74" s="66"/>
      <c r="F74" s="66"/>
      <c r="G74" s="66"/>
      <c r="H74" s="66"/>
      <c r="I74" s="66">
        <v>2</v>
      </c>
      <c r="J74" s="66"/>
      <c r="K74" s="66"/>
      <c r="L74" s="66"/>
      <c r="M74" s="66"/>
      <c r="N74" s="66"/>
      <c r="O74" s="66"/>
      <c r="P74" s="66">
        <v>1</v>
      </c>
      <c r="Q74" s="66">
        <v>1</v>
      </c>
      <c r="R74" s="66"/>
      <c r="S74" s="66"/>
      <c r="T74" s="66"/>
      <c r="U74" s="66">
        <v>2</v>
      </c>
      <c r="V74" s="66"/>
      <c r="W74" s="66">
        <v>2</v>
      </c>
      <c r="X74" s="66">
        <v>2</v>
      </c>
      <c r="Y74" s="66"/>
      <c r="Z74" s="66"/>
      <c r="AA74" s="66"/>
      <c r="AB74" s="66"/>
      <c r="AC74" s="66"/>
      <c r="AD74" s="66"/>
      <c r="AE74" s="66"/>
      <c r="AF74" s="66"/>
      <c r="AG74" s="66"/>
      <c r="AH74" s="66">
        <v>2</v>
      </c>
      <c r="AI74" s="66"/>
      <c r="AJ74" s="66"/>
      <c r="AK74" s="66">
        <v>1</v>
      </c>
    </row>
    <row r="75" spans="1:37" s="67" customFormat="1" ht="15.75" customHeight="1">
      <c r="A75" s="28">
        <v>67</v>
      </c>
      <c r="B75" s="55" t="s">
        <v>196</v>
      </c>
      <c r="C75" s="28" t="s">
        <v>197</v>
      </c>
      <c r="D75" s="87">
        <f t="shared" si="8"/>
        <v>2000.7999999999997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>
        <v>20</v>
      </c>
      <c r="AF75" s="66"/>
      <c r="AG75" s="66"/>
      <c r="AH75" s="66"/>
      <c r="AI75" s="66"/>
      <c r="AJ75" s="66"/>
      <c r="AK75" s="66"/>
    </row>
    <row r="76" spans="1:37" s="67" customFormat="1" ht="15.75" customHeight="1">
      <c r="A76" s="28">
        <v>68</v>
      </c>
      <c r="B76" s="55" t="s">
        <v>203</v>
      </c>
      <c r="C76" s="28" t="s">
        <v>207</v>
      </c>
      <c r="D76" s="87">
        <f t="shared" si="8"/>
        <v>64.66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>
        <v>1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</row>
    <row r="77" spans="1:37" s="67" customFormat="1" ht="15.75" customHeight="1">
      <c r="A77" s="28">
        <v>69</v>
      </c>
      <c r="B77" s="55" t="s">
        <v>204</v>
      </c>
      <c r="C77" s="28" t="s">
        <v>206</v>
      </c>
      <c r="D77" s="87">
        <f t="shared" si="8"/>
        <v>320.86</v>
      </c>
      <c r="E77" s="66"/>
      <c r="F77" s="66">
        <v>1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>
        <v>1</v>
      </c>
      <c r="AD77" s="66"/>
      <c r="AE77" s="66"/>
      <c r="AF77" s="66"/>
      <c r="AG77" s="66"/>
      <c r="AH77" s="66"/>
      <c r="AI77" s="66"/>
      <c r="AJ77" s="66"/>
      <c r="AK77" s="66"/>
    </row>
    <row r="78" spans="1:37" s="67" customFormat="1" ht="15.75" customHeight="1">
      <c r="A78" s="28">
        <v>70</v>
      </c>
      <c r="B78" s="55" t="s">
        <v>205</v>
      </c>
      <c r="C78" s="28" t="s">
        <v>208</v>
      </c>
      <c r="D78" s="87">
        <f t="shared" si="8"/>
        <v>384.29999999999995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>
        <v>3</v>
      </c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</row>
    <row r="79" spans="1:37" s="67" customFormat="1" ht="15.75" customHeight="1">
      <c r="A79" s="28">
        <v>71</v>
      </c>
      <c r="B79" s="91" t="s">
        <v>209</v>
      </c>
      <c r="C79" s="28" t="s">
        <v>210</v>
      </c>
      <c r="D79" s="87">
        <f t="shared" si="8"/>
        <v>969.9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>
        <v>15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</row>
    <row r="80" spans="1:37" s="67" customFormat="1" ht="15.75" customHeight="1">
      <c r="A80" s="28">
        <v>72</v>
      </c>
      <c r="B80" s="85"/>
      <c r="C80" s="28"/>
      <c r="D80" s="87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  <row r="81" spans="1:37" s="67" customFormat="1" ht="15.75" customHeight="1">
      <c r="A81" s="28">
        <v>73</v>
      </c>
      <c r="B81" s="88"/>
      <c r="C81" s="28"/>
      <c r="D81" s="87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</row>
    <row r="82" spans="1:37" s="5" customFormat="1" ht="12.75">
      <c r="A82" s="45"/>
      <c r="B82" s="46"/>
      <c r="C82" s="26" t="s">
        <v>65</v>
      </c>
      <c r="D82" s="61">
        <f>SUM(D9:D81)</f>
        <v>292460.83999999997</v>
      </c>
      <c r="E82" s="71">
        <f>SUM(E9:E70)</f>
        <v>44</v>
      </c>
      <c r="F82" s="71">
        <f aca="true" t="shared" si="9" ref="F82:M82">SUM(F9:F70)</f>
        <v>6</v>
      </c>
      <c r="G82" s="71">
        <f t="shared" si="9"/>
        <v>19</v>
      </c>
      <c r="H82" s="71">
        <f t="shared" si="9"/>
        <v>33</v>
      </c>
      <c r="I82" s="71">
        <f t="shared" si="9"/>
        <v>40</v>
      </c>
      <c r="J82" s="71">
        <f t="shared" si="9"/>
        <v>31</v>
      </c>
      <c r="K82" s="71">
        <f t="shared" si="9"/>
        <v>30</v>
      </c>
      <c r="L82" s="71">
        <f t="shared" si="9"/>
        <v>0</v>
      </c>
      <c r="M82" s="71">
        <f t="shared" si="9"/>
        <v>0</v>
      </c>
      <c r="N82" s="71">
        <f>SUM(N9:N81)</f>
        <v>1</v>
      </c>
      <c r="O82" s="71">
        <f aca="true" t="shared" si="10" ref="O82:AK82">SUM(O9:O81)</f>
        <v>0</v>
      </c>
      <c r="P82" s="71">
        <f t="shared" si="10"/>
        <v>1</v>
      </c>
      <c r="Q82" s="71">
        <f t="shared" si="10"/>
        <v>13</v>
      </c>
      <c r="R82" s="71">
        <f t="shared" si="10"/>
        <v>88</v>
      </c>
      <c r="S82" s="71">
        <f t="shared" si="10"/>
        <v>169</v>
      </c>
      <c r="T82" s="71">
        <f t="shared" si="10"/>
        <v>0</v>
      </c>
      <c r="U82" s="71">
        <f t="shared" si="10"/>
        <v>143</v>
      </c>
      <c r="V82" s="71">
        <f t="shared" si="10"/>
        <v>22</v>
      </c>
      <c r="W82" s="71">
        <f t="shared" si="10"/>
        <v>194</v>
      </c>
      <c r="X82" s="71">
        <f t="shared" si="10"/>
        <v>126</v>
      </c>
      <c r="Y82" s="71">
        <f t="shared" si="10"/>
        <v>6</v>
      </c>
      <c r="Z82" s="71">
        <f t="shared" si="10"/>
        <v>29</v>
      </c>
      <c r="AA82" s="71">
        <f t="shared" si="10"/>
        <v>2</v>
      </c>
      <c r="AB82" s="71">
        <f t="shared" si="10"/>
        <v>10</v>
      </c>
      <c r="AC82" s="71">
        <f t="shared" si="10"/>
        <v>2</v>
      </c>
      <c r="AD82" s="71">
        <f t="shared" si="10"/>
        <v>13</v>
      </c>
      <c r="AE82" s="71">
        <f t="shared" si="10"/>
        <v>386</v>
      </c>
      <c r="AF82" s="71">
        <f t="shared" si="10"/>
        <v>13</v>
      </c>
      <c r="AG82" s="71">
        <f t="shared" si="10"/>
        <v>10</v>
      </c>
      <c r="AH82" s="71">
        <f t="shared" si="10"/>
        <v>25</v>
      </c>
      <c r="AI82" s="71">
        <f t="shared" si="10"/>
        <v>6</v>
      </c>
      <c r="AJ82" s="71">
        <f t="shared" si="10"/>
        <v>11</v>
      </c>
      <c r="AK82" s="71">
        <f t="shared" si="10"/>
        <v>12</v>
      </c>
    </row>
    <row r="83" spans="3:37" s="51" customFormat="1" ht="12.75">
      <c r="C83" s="64" t="s">
        <v>164</v>
      </c>
      <c r="D83" s="27" t="s">
        <v>198</v>
      </c>
      <c r="E83" s="65">
        <f aca="true" t="shared" si="11" ref="E83:AK83">E4-E82</f>
        <v>36</v>
      </c>
      <c r="F83" s="65">
        <f t="shared" si="11"/>
        <v>44</v>
      </c>
      <c r="G83" s="65">
        <f t="shared" si="11"/>
        <v>81</v>
      </c>
      <c r="H83" s="65">
        <f t="shared" si="11"/>
        <v>-13</v>
      </c>
      <c r="I83" s="65">
        <f t="shared" si="11"/>
        <v>10</v>
      </c>
      <c r="J83" s="65">
        <f t="shared" si="11"/>
        <v>29</v>
      </c>
      <c r="K83" s="65">
        <f t="shared" si="11"/>
        <v>30</v>
      </c>
      <c r="L83" s="65">
        <f t="shared" si="11"/>
        <v>40</v>
      </c>
      <c r="M83" s="65">
        <f t="shared" si="11"/>
        <v>25</v>
      </c>
      <c r="N83" s="65">
        <f t="shared" si="11"/>
        <v>24</v>
      </c>
      <c r="O83" s="65">
        <f t="shared" si="11"/>
        <v>25</v>
      </c>
      <c r="P83" s="65">
        <f t="shared" si="11"/>
        <v>24</v>
      </c>
      <c r="Q83" s="65">
        <f t="shared" si="11"/>
        <v>7</v>
      </c>
      <c r="R83" s="79">
        <f t="shared" si="11"/>
        <v>-68</v>
      </c>
      <c r="S83" s="79">
        <f t="shared" si="11"/>
        <v>-149</v>
      </c>
      <c r="T83" s="65">
        <f t="shared" si="11"/>
        <v>50</v>
      </c>
      <c r="U83" s="65">
        <f t="shared" si="11"/>
        <v>157</v>
      </c>
      <c r="V83" s="65">
        <f t="shared" si="11"/>
        <v>278</v>
      </c>
      <c r="W83" s="65">
        <f t="shared" si="11"/>
        <v>6</v>
      </c>
      <c r="X83" s="65">
        <f t="shared" si="11"/>
        <v>-76</v>
      </c>
      <c r="Y83" s="65">
        <f t="shared" si="11"/>
        <v>4</v>
      </c>
      <c r="Z83" s="65">
        <f t="shared" si="11"/>
        <v>1</v>
      </c>
      <c r="AA83" s="65">
        <f t="shared" si="11"/>
        <v>48</v>
      </c>
      <c r="AB83" s="65">
        <f t="shared" si="11"/>
        <v>40</v>
      </c>
      <c r="AC83" s="65">
        <f t="shared" si="11"/>
        <v>48</v>
      </c>
      <c r="AD83" s="65">
        <f t="shared" si="11"/>
        <v>37</v>
      </c>
      <c r="AE83" s="80">
        <f t="shared" si="11"/>
        <v>-336</v>
      </c>
      <c r="AF83" s="65">
        <f t="shared" si="11"/>
        <v>37</v>
      </c>
      <c r="AG83" s="65">
        <f t="shared" si="11"/>
        <v>90</v>
      </c>
      <c r="AH83" s="65">
        <f t="shared" si="11"/>
        <v>25</v>
      </c>
      <c r="AI83" s="65">
        <f t="shared" si="11"/>
        <v>4</v>
      </c>
      <c r="AJ83" s="65">
        <f t="shared" si="11"/>
        <v>9</v>
      </c>
      <c r="AK83" s="65">
        <f t="shared" si="11"/>
        <v>18</v>
      </c>
    </row>
    <row r="84" spans="3:37" s="5" customFormat="1" ht="12.75">
      <c r="C84" s="26" t="s">
        <v>198</v>
      </c>
      <c r="D84" s="89">
        <f>D7-D82</f>
        <v>42996.46000000002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ht="12.75">
      <c r="B85" s="32"/>
    </row>
    <row r="86" ht="12.75">
      <c r="B86" s="32"/>
    </row>
    <row r="87" spans="1:4" ht="12.75">
      <c r="A87" s="31"/>
      <c r="B87" s="70"/>
      <c r="C87" s="70"/>
      <c r="D87" s="70"/>
    </row>
    <row r="88" spans="1:4" ht="12.75">
      <c r="A88" s="58"/>
      <c r="B88" s="58"/>
      <c r="C88" s="32"/>
      <c r="D88" s="86"/>
    </row>
    <row r="90" spans="1:2" ht="12.75">
      <c r="A90" s="58"/>
      <c r="B90" s="57"/>
    </row>
    <row r="91" ht="12.75">
      <c r="B91" s="69" t="s">
        <v>166</v>
      </c>
    </row>
    <row r="92" spans="1:2" ht="12.75">
      <c r="A92" s="36"/>
      <c r="B92" s="36" t="s">
        <v>13</v>
      </c>
    </row>
    <row r="93" spans="1:2" ht="12.75">
      <c r="A93" s="36"/>
      <c r="B93" s="84" t="s">
        <v>167</v>
      </c>
    </row>
    <row r="94" ht="12.75">
      <c r="B94" s="43" t="s">
        <v>85</v>
      </c>
    </row>
    <row r="95" ht="12.75">
      <c r="B95" s="115" t="s">
        <v>81</v>
      </c>
    </row>
    <row r="96" spans="2:3" ht="12.75">
      <c r="B96" s="116"/>
      <c r="C96" s="32"/>
    </row>
    <row r="97" spans="2:3" ht="12.75">
      <c r="B97" s="77" t="s">
        <v>101</v>
      </c>
      <c r="C97" s="32"/>
    </row>
    <row r="98" spans="2:3" ht="12.75">
      <c r="B98" s="90" t="s">
        <v>199</v>
      </c>
      <c r="C98" s="32"/>
    </row>
    <row r="99" spans="2:3" ht="12.75">
      <c r="B99" s="68" t="s">
        <v>200</v>
      </c>
      <c r="C99" s="32"/>
    </row>
    <row r="100" ht="12.75">
      <c r="B100" s="38" t="s">
        <v>201</v>
      </c>
    </row>
    <row r="102" spans="2:3" ht="12.75">
      <c r="B102" s="120"/>
      <c r="C102" s="120"/>
    </row>
  </sheetData>
  <sheetProtection/>
  <mergeCells count="10">
    <mergeCell ref="B95:B96"/>
    <mergeCell ref="E8:AK8"/>
    <mergeCell ref="B102:C102"/>
    <mergeCell ref="A1:A7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H24" sqref="A1:H24"/>
    </sheetView>
  </sheetViews>
  <sheetFormatPr defaultColWidth="9.00390625" defaultRowHeight="12.75"/>
  <cols>
    <col min="1" max="1" width="4.00390625" style="96" customWidth="1"/>
    <col min="2" max="2" width="27.125" style="92" customWidth="1"/>
    <col min="3" max="3" width="17.625" style="97" customWidth="1"/>
    <col min="4" max="4" width="7.125" style="97" customWidth="1"/>
    <col min="5" max="5" width="5.75390625" style="97" customWidth="1"/>
    <col min="6" max="6" width="10.75390625" style="97" customWidth="1"/>
    <col min="7" max="7" width="7.375" style="97" customWidth="1"/>
    <col min="8" max="8" width="10.375" style="92" customWidth="1"/>
    <col min="9" max="9" width="19.75390625" style="92" bestFit="1" customWidth="1"/>
    <col min="10" max="16384" width="9.125" style="92" customWidth="1"/>
  </cols>
  <sheetData>
    <row r="1" spans="1:8" ht="15.75">
      <c r="A1" s="130" t="s">
        <v>230</v>
      </c>
      <c r="B1" s="130"/>
      <c r="C1" s="130"/>
      <c r="D1" s="130"/>
      <c r="E1" s="130"/>
      <c r="F1" s="130"/>
      <c r="G1" s="130"/>
      <c r="H1" s="131"/>
    </row>
    <row r="2" spans="1:8" ht="18" customHeight="1">
      <c r="A2" s="128" t="s">
        <v>218</v>
      </c>
      <c r="B2" s="129"/>
      <c r="C2" s="129"/>
      <c r="D2" s="129"/>
      <c r="E2" s="129"/>
      <c r="F2" s="129"/>
      <c r="G2" s="129"/>
      <c r="H2" s="129"/>
    </row>
    <row r="3" spans="1:7" ht="18.75">
      <c r="A3" s="134"/>
      <c r="B3" s="134"/>
      <c r="C3" s="134"/>
      <c r="D3" s="134"/>
      <c r="E3" s="134"/>
      <c r="F3" s="134"/>
      <c r="G3" s="134"/>
    </row>
    <row r="5" spans="1:10" s="93" customFormat="1" ht="60">
      <c r="A5" s="101" t="s">
        <v>216</v>
      </c>
      <c r="B5" s="101" t="s">
        <v>215</v>
      </c>
      <c r="C5" s="101" t="s">
        <v>221</v>
      </c>
      <c r="D5" s="101" t="s">
        <v>211</v>
      </c>
      <c r="E5" s="101" t="s">
        <v>220</v>
      </c>
      <c r="F5" s="101" t="s">
        <v>212</v>
      </c>
      <c r="G5" s="101" t="s">
        <v>213</v>
      </c>
      <c r="H5" s="101" t="s">
        <v>214</v>
      </c>
      <c r="I5" s="94"/>
      <c r="J5" s="94"/>
    </row>
    <row r="6" spans="1:10" s="93" customFormat="1" ht="28.5">
      <c r="A6" s="111">
        <v>1</v>
      </c>
      <c r="B6" s="112" t="s">
        <v>245</v>
      </c>
      <c r="C6" s="113" t="s">
        <v>231</v>
      </c>
      <c r="D6" s="102"/>
      <c r="E6" s="110">
        <v>2</v>
      </c>
      <c r="F6" s="103"/>
      <c r="G6" s="103"/>
      <c r="H6" s="102"/>
      <c r="I6" s="100"/>
      <c r="J6" s="94"/>
    </row>
    <row r="7" spans="1:10" s="93" customFormat="1" ht="28.5">
      <c r="A7" s="111">
        <v>2</v>
      </c>
      <c r="B7" s="114" t="s">
        <v>242</v>
      </c>
      <c r="C7" s="113" t="s">
        <v>232</v>
      </c>
      <c r="D7" s="102"/>
      <c r="E7" s="110">
        <v>6</v>
      </c>
      <c r="F7" s="103"/>
      <c r="G7" s="103"/>
      <c r="H7" s="102"/>
      <c r="I7" s="100"/>
      <c r="J7" s="94"/>
    </row>
    <row r="8" spans="1:10" s="93" customFormat="1" ht="28.5">
      <c r="A8" s="111">
        <v>3</v>
      </c>
      <c r="B8" s="114" t="s">
        <v>247</v>
      </c>
      <c r="C8" s="113"/>
      <c r="D8" s="102"/>
      <c r="E8" s="110">
        <v>3</v>
      </c>
      <c r="F8" s="103"/>
      <c r="G8" s="103"/>
      <c r="H8" s="102"/>
      <c r="I8" s="100"/>
      <c r="J8" s="94"/>
    </row>
    <row r="9" spans="1:10" s="93" customFormat="1" ht="28.5">
      <c r="A9" s="111">
        <v>4</v>
      </c>
      <c r="B9" s="114" t="s">
        <v>247</v>
      </c>
      <c r="C9" s="113"/>
      <c r="D9" s="102"/>
      <c r="E9" s="110">
        <v>3</v>
      </c>
      <c r="F9" s="103"/>
      <c r="G9" s="103"/>
      <c r="H9" s="102"/>
      <c r="I9" s="100"/>
      <c r="J9" s="94"/>
    </row>
    <row r="10" spans="1:10" s="93" customFormat="1" ht="15.75">
      <c r="A10" s="111">
        <v>5</v>
      </c>
      <c r="B10" s="114" t="s">
        <v>223</v>
      </c>
      <c r="C10" s="113" t="s">
        <v>233</v>
      </c>
      <c r="D10" s="102"/>
      <c r="E10" s="110">
        <v>24</v>
      </c>
      <c r="F10" s="103"/>
      <c r="G10" s="103"/>
      <c r="H10" s="102"/>
      <c r="I10" s="100"/>
      <c r="J10" s="94"/>
    </row>
    <row r="11" spans="1:10" s="93" customFormat="1" ht="28.5">
      <c r="A11" s="111">
        <v>6</v>
      </c>
      <c r="B11" s="114" t="s">
        <v>224</v>
      </c>
      <c r="C11" s="109" t="s">
        <v>234</v>
      </c>
      <c r="D11" s="102"/>
      <c r="E11" s="110">
        <v>8</v>
      </c>
      <c r="F11" s="103"/>
      <c r="G11" s="103"/>
      <c r="H11" s="102"/>
      <c r="I11" s="100"/>
      <c r="J11" s="94"/>
    </row>
    <row r="12" spans="1:9" ht="28.5">
      <c r="A12" s="101">
        <v>7</v>
      </c>
      <c r="B12" s="114" t="s">
        <v>225</v>
      </c>
      <c r="C12" s="109" t="s">
        <v>235</v>
      </c>
      <c r="D12" s="104"/>
      <c r="E12" s="109">
        <v>1</v>
      </c>
      <c r="F12" s="105"/>
      <c r="G12" s="105"/>
      <c r="H12" s="106"/>
      <c r="I12" s="95"/>
    </row>
    <row r="13" spans="1:9" ht="28.5">
      <c r="A13" s="101">
        <v>8</v>
      </c>
      <c r="B13" s="114" t="s">
        <v>226</v>
      </c>
      <c r="C13" s="109" t="s">
        <v>236</v>
      </c>
      <c r="D13" s="104"/>
      <c r="E13" s="109">
        <v>3</v>
      </c>
      <c r="F13" s="105"/>
      <c r="G13" s="105"/>
      <c r="H13" s="106"/>
      <c r="I13" s="95"/>
    </row>
    <row r="14" spans="1:9" ht="15.75">
      <c r="A14" s="101">
        <v>9</v>
      </c>
      <c r="B14" s="112" t="s">
        <v>243</v>
      </c>
      <c r="C14" s="109" t="s">
        <v>237</v>
      </c>
      <c r="D14" s="104"/>
      <c r="E14" s="109">
        <v>3</v>
      </c>
      <c r="F14" s="105"/>
      <c r="G14" s="105"/>
      <c r="H14" s="106"/>
      <c r="I14" s="95"/>
    </row>
    <row r="15" spans="1:9" ht="15.75">
      <c r="A15" s="101">
        <v>10</v>
      </c>
      <c r="B15" s="112" t="s">
        <v>244</v>
      </c>
      <c r="C15" s="109"/>
      <c r="D15" s="104"/>
      <c r="E15" s="109">
        <v>1</v>
      </c>
      <c r="F15" s="105"/>
      <c r="G15" s="105"/>
      <c r="H15" s="106"/>
      <c r="I15" s="95"/>
    </row>
    <row r="16" spans="1:9" ht="42.75">
      <c r="A16" s="101">
        <v>11</v>
      </c>
      <c r="B16" s="114" t="s">
        <v>246</v>
      </c>
      <c r="C16" s="109" t="s">
        <v>238</v>
      </c>
      <c r="D16" s="104"/>
      <c r="E16" s="109">
        <v>3</v>
      </c>
      <c r="F16" s="105"/>
      <c r="G16" s="105"/>
      <c r="H16" s="106"/>
      <c r="I16" s="95"/>
    </row>
    <row r="17" spans="1:9" ht="28.5">
      <c r="A17" s="101">
        <v>12</v>
      </c>
      <c r="B17" s="114" t="s">
        <v>227</v>
      </c>
      <c r="C17" s="113" t="s">
        <v>239</v>
      </c>
      <c r="D17" s="104"/>
      <c r="E17" s="109">
        <v>4</v>
      </c>
      <c r="F17" s="105"/>
      <c r="G17" s="105"/>
      <c r="H17" s="106"/>
      <c r="I17" s="95"/>
    </row>
    <row r="18" spans="1:9" ht="28.5">
      <c r="A18" s="101">
        <v>13</v>
      </c>
      <c r="B18" s="114" t="s">
        <v>228</v>
      </c>
      <c r="C18" s="109" t="s">
        <v>240</v>
      </c>
      <c r="D18" s="104"/>
      <c r="E18" s="109">
        <v>2</v>
      </c>
      <c r="F18" s="105"/>
      <c r="G18" s="105"/>
      <c r="H18" s="106"/>
      <c r="I18" s="95"/>
    </row>
    <row r="19" spans="1:9" ht="42.75">
      <c r="A19" s="101">
        <v>14</v>
      </c>
      <c r="B19" s="114" t="s">
        <v>229</v>
      </c>
      <c r="C19" s="109" t="s">
        <v>241</v>
      </c>
      <c r="D19" s="104"/>
      <c r="E19" s="109">
        <v>2</v>
      </c>
      <c r="F19" s="105"/>
      <c r="G19" s="105"/>
      <c r="H19" s="106"/>
      <c r="I19" s="95"/>
    </row>
    <row r="20" spans="1:9" ht="15.75">
      <c r="A20" s="111"/>
      <c r="B20" s="135" t="s">
        <v>217</v>
      </c>
      <c r="C20" s="136"/>
      <c r="D20" s="136"/>
      <c r="E20" s="137"/>
      <c r="F20" s="107"/>
      <c r="G20" s="108"/>
      <c r="H20" s="106"/>
      <c r="I20" s="95"/>
    </row>
    <row r="21" ht="15.75">
      <c r="I21" s="95"/>
    </row>
    <row r="22" ht="15.75">
      <c r="C22" s="93"/>
    </row>
    <row r="23" spans="1:8" ht="15.75">
      <c r="A23" s="132" t="s">
        <v>219</v>
      </c>
      <c r="B23" s="129"/>
      <c r="C23" s="98"/>
      <c r="D23" s="132" t="s">
        <v>222</v>
      </c>
      <c r="E23" s="133"/>
      <c r="F23" s="133"/>
      <c r="G23" s="133"/>
      <c r="H23" s="133"/>
    </row>
    <row r="24" spans="3:4" ht="15.75">
      <c r="C24" s="99"/>
      <c r="D24" s="93"/>
    </row>
  </sheetData>
  <sheetProtection/>
  <mergeCells count="6">
    <mergeCell ref="A2:H2"/>
    <mergeCell ref="A1:H1"/>
    <mergeCell ref="A23:B23"/>
    <mergeCell ref="D23:H23"/>
    <mergeCell ref="A3:G3"/>
    <mergeCell ref="B20:E20"/>
  </mergeCells>
  <printOptions horizontalCentered="1"/>
  <pageMargins left="0.2755905511811024" right="0.2362204724409449" top="0.7480314960629921" bottom="0.5511811023622047" header="0.31496062992125984" footer="0.31496062992125984"/>
  <pageSetup fitToHeight="3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nadbud</dc:creator>
  <cp:keywords/>
  <dc:description/>
  <cp:lastModifiedBy>Dział Zamówień Publicznych</cp:lastModifiedBy>
  <cp:lastPrinted>2013-07-18T12:30:08Z</cp:lastPrinted>
  <dcterms:created xsi:type="dcterms:W3CDTF">2008-01-07T09:41:17Z</dcterms:created>
  <dcterms:modified xsi:type="dcterms:W3CDTF">2013-07-18T13:34:16Z</dcterms:modified>
  <cp:category/>
  <cp:version/>
  <cp:contentType/>
  <cp:contentStatus/>
</cp:coreProperties>
</file>