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645" activeTab="1"/>
  </bookViews>
  <sheets>
    <sheet name="I ROK" sheetId="1" r:id="rId1"/>
    <sheet name="II ROK" sheetId="2" r:id="rId2"/>
    <sheet name="III ROK" sheetId="3" r:id="rId3"/>
    <sheet name="IV ROK" sheetId="4" r:id="rId4"/>
    <sheet name="Arkusz1" sheetId="5" r:id="rId5"/>
  </sheets>
  <definedNames>
    <definedName name="_xlnm.Print_Area" localSheetId="0">'I ROK'!$A$1:$AO$45</definedName>
    <definedName name="Rodzaj_zajęć" localSheetId="1">'II ROK'!$A$4:$A$6</definedName>
    <definedName name="Rodzaje_zajec" localSheetId="1">'II ROK'!$A$4:$A$6</definedName>
    <definedName name="Rodzaje_zajęć">'II ROK'!$A$4:$A$6</definedName>
    <definedName name="RodzajeZajec">'II ROK'!$A$4:$A$6</definedName>
    <definedName name="RodzajZajęć">'II ROK'!$A$4:$A$5</definedName>
  </definedNames>
  <calcPr fullCalcOnLoad="1"/>
</workbook>
</file>

<file path=xl/sharedStrings.xml><?xml version="1.0" encoding="utf-8"?>
<sst xmlns="http://schemas.openxmlformats.org/spreadsheetml/2006/main" count="462" uniqueCount="152">
  <si>
    <t>samokształcenie</t>
  </si>
  <si>
    <t>forma zakończenia semestru</t>
  </si>
  <si>
    <t>RAZEM</t>
  </si>
  <si>
    <t>………………………………………………</t>
  </si>
  <si>
    <t>data i podpis Dziekana Wydziału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</si>
  <si>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</si>
  <si>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</si>
  <si>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</si>
  <si>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</si>
  <si>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</si>
  <si>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</si>
  <si>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</si>
  <si>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</si>
  <si>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</si>
  <si>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</si>
  <si>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</si>
  <si>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</si>
  <si>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</si>
  <si>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</si>
  <si>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</si>
  <si>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</si>
  <si>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</si>
  <si>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obowiązkowe</t>
  </si>
  <si>
    <t>e-learning (EL)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</si>
  <si>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</si>
  <si>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</si>
  <si>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</si>
  <si>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t>Rodzaj zajęć (obowiązkowe / wolnego wyboru / ograniczonego wyboru)</t>
  </si>
  <si>
    <t>Przedmiot (nazwa)</t>
  </si>
  <si>
    <t>SUMA PUNKTÓW ECTS ZA PRZEDMIOT</t>
  </si>
  <si>
    <t>punkty ECTS w semestrze</t>
  </si>
  <si>
    <t>cykl 2021-2025</t>
  </si>
  <si>
    <t>Kierunek Pielęgniarstwo I stopnia</t>
  </si>
  <si>
    <t>Rok studiów 1</t>
  </si>
  <si>
    <t>Cykl kształcenia rozpoczynający się w roku akademickim: 2021</t>
  </si>
  <si>
    <t>Forma studiów niestacjonarne</t>
  </si>
  <si>
    <t>Anatomia</t>
  </si>
  <si>
    <t>EGZ</t>
  </si>
  <si>
    <t>Biochemia i biofizyka</t>
  </si>
  <si>
    <t>ZAL</t>
  </si>
  <si>
    <t>Mikrobiologia i parazytologia</t>
  </si>
  <si>
    <t>Fizjologia</t>
  </si>
  <si>
    <t>Patologia</t>
  </si>
  <si>
    <t xml:space="preserve">Farmakologia </t>
  </si>
  <si>
    <t>Genetyka</t>
  </si>
  <si>
    <t>Podstawy pielęgniarstwa</t>
  </si>
  <si>
    <t>Etyka zawodu pielęgniarki</t>
  </si>
  <si>
    <t>Promocja zdrowia</t>
  </si>
  <si>
    <t>Badanie fizykalne</t>
  </si>
  <si>
    <t>Podstawy rehabilitacji</t>
  </si>
  <si>
    <t>Podstawy ratownictwa medycznego</t>
  </si>
  <si>
    <t>Choroby wewnętrzne i pielęgniarstwo internistyczne</t>
  </si>
  <si>
    <t>Chirurgia i pielęgniarstwo chirurgiczne</t>
  </si>
  <si>
    <t>Język angielski</t>
  </si>
  <si>
    <t>Prawo medyczne</t>
  </si>
  <si>
    <t>Psychologia</t>
  </si>
  <si>
    <t>Socjologia</t>
  </si>
  <si>
    <t>Pedagogika</t>
  </si>
  <si>
    <t>Zdrowie publiczne</t>
  </si>
  <si>
    <t xml:space="preserve">Wychowanie fizyczne </t>
  </si>
  <si>
    <t>Zakażenia szpitalne</t>
  </si>
  <si>
    <t>Pediatria i pielęgniarstwo pediatryczne</t>
  </si>
  <si>
    <t>Pielęgniarstwo w opiece długoterminowej</t>
  </si>
  <si>
    <t>Geriatria i pielęgniarstwo geriatryczne</t>
  </si>
  <si>
    <t>Wydział Nauk o Zdrowiu</t>
  </si>
  <si>
    <t>PLAN STUDIÓW na rok akademicki  2022/2023</t>
  </si>
  <si>
    <r>
      <t xml:space="preserve">zajęcia praktyczne przy pacjencie (PP)   </t>
    </r>
    <r>
      <rPr>
        <sz val="9"/>
        <rFont val="Calibri"/>
        <family val="2"/>
      </rPr>
      <t>¹  ²</t>
    </r>
  </si>
  <si>
    <r>
      <t xml:space="preserve">ćwiczenia specjalistyczne - magisterskie (CM)     </t>
    </r>
    <r>
      <rPr>
        <sz val="9"/>
        <rFont val="Calibri"/>
        <family val="2"/>
      </rPr>
      <t>²</t>
    </r>
  </si>
  <si>
    <r>
      <t xml:space="preserve">zajęcia praktyczne przy pacjencie (PP)   </t>
    </r>
    <r>
      <rPr>
        <sz val="9"/>
        <rFont val="Calibri"/>
        <family val="2"/>
      </rPr>
      <t>¹ ²</t>
    </r>
  </si>
  <si>
    <t>Cykl kształcenia rozpoczynający się w roku akademickim: 2022</t>
  </si>
  <si>
    <t>Rok studiów 3</t>
  </si>
  <si>
    <t>Rok studiów 4</t>
  </si>
  <si>
    <t>Cykl kształcenia rozpoczynający się w roku akademickim: 2023</t>
  </si>
  <si>
    <t xml:space="preserve">PLAN STUDIÓW na rok akademicki 2024/2025 </t>
  </si>
  <si>
    <t>PLAN STUDIÓW na rok akademicki 2023/2024</t>
  </si>
  <si>
    <t>Cykl kształcenia rozpoczynający się w roku akademickim: 2024</t>
  </si>
  <si>
    <t>Rok studiów 2</t>
  </si>
  <si>
    <t>Wydział  Nauk o Zdrowiu</t>
  </si>
  <si>
    <t>Anestezjologia i pielęgniarstwo w stanach zagrożenia życia</t>
  </si>
  <si>
    <t>zal</t>
  </si>
  <si>
    <t>Położnictwo, ginekologia i pielęgniarstwo położniczo-ginekologiczne</t>
  </si>
  <si>
    <t>Neurologia i pielęgniarstwo neurologiczne</t>
  </si>
  <si>
    <t>Psychiatria i pielęgniarstwo psychiatryczne</t>
  </si>
  <si>
    <t>Podstawowa opieka zdrowotna</t>
  </si>
  <si>
    <t>Badania naukowe w pielęgniarstwie - część teoretyczna</t>
  </si>
  <si>
    <t>Badania naukowe w pielęgniarstwie - część praktyczna</t>
  </si>
  <si>
    <t>Seminarium dyplomowe</t>
  </si>
  <si>
    <t>Wychowanie fizyczne</t>
  </si>
  <si>
    <t xml:space="preserve">Dietetyka </t>
  </si>
  <si>
    <t>Radiologia</t>
  </si>
  <si>
    <t>Organizacja pracy pielęgniarskiej</t>
  </si>
  <si>
    <t>wolnego wyboru / fakultatywne</t>
  </si>
  <si>
    <t>Zajęcia fakultatyywne do wyboru: język migowy lub współpraca w zespołach opieki zdrowotnej</t>
  </si>
  <si>
    <t xml:space="preserve">Opieka paliatywna </t>
  </si>
  <si>
    <t xml:space="preserve">EGZAMIN DYPLOMOWY </t>
  </si>
  <si>
    <t>Systemy informacji w ochronie zdrowia</t>
  </si>
  <si>
    <t>v</t>
  </si>
  <si>
    <t xml:space="preserve">I rok </t>
  </si>
  <si>
    <t>Zajęcia teoretyczne (W+S+SAM)</t>
  </si>
  <si>
    <t>Lektorat</t>
  </si>
  <si>
    <t>Zajęcia praktyczne (CW+ ZP+PZ)</t>
  </si>
  <si>
    <t>WF</t>
  </si>
  <si>
    <t>II rok</t>
  </si>
  <si>
    <t>III rok</t>
  </si>
  <si>
    <t>IV rok</t>
  </si>
  <si>
    <t>Teoria</t>
  </si>
  <si>
    <t>w tym Lektorat</t>
  </si>
  <si>
    <t>Praktyka</t>
  </si>
  <si>
    <t>Teoria i praktyka</t>
  </si>
  <si>
    <t>W - wykłady</t>
  </si>
  <si>
    <t>S-seminarium</t>
  </si>
  <si>
    <t>SAM - samokształcenie</t>
  </si>
  <si>
    <t>CW - ćwiczenia wszytskie</t>
  </si>
  <si>
    <t>ZP - zajęcia praktyczne</t>
  </si>
  <si>
    <t>PP - praktyka zadowowa</t>
  </si>
  <si>
    <t>SAMOKSZTAŁCENIE</t>
  </si>
  <si>
    <t>A</t>
  </si>
  <si>
    <t>B</t>
  </si>
  <si>
    <t>RAZEM A+B</t>
  </si>
  <si>
    <t>C</t>
  </si>
  <si>
    <t>D</t>
  </si>
  <si>
    <t>RZEM C+D</t>
  </si>
  <si>
    <t>% teoria vs praktyka</t>
  </si>
  <si>
    <t>% to Teoria</t>
  </si>
  <si>
    <t>% to Praktyka</t>
  </si>
  <si>
    <t>A. Nauki podstawowe</t>
  </si>
  <si>
    <t>B. Nauki społeczne i humanistyczne, w tym język angielski</t>
  </si>
  <si>
    <t>C. Nauki w zakresie podstaw opieki pielęgniarskiej</t>
  </si>
  <si>
    <t>D. Nauki w zakresie opieki specjalistycznej</t>
  </si>
  <si>
    <t>Zajęcia praktyczne</t>
  </si>
  <si>
    <t>Praktyka zawodowa</t>
  </si>
  <si>
    <t>Godziny</t>
  </si>
  <si>
    <t xml:space="preserve">ECTS </t>
  </si>
  <si>
    <t>Godz.</t>
  </si>
  <si>
    <t>ECTS</t>
  </si>
  <si>
    <t>[%]</t>
  </si>
  <si>
    <t>godziny</t>
  </si>
  <si>
    <t>Standard</t>
  </si>
  <si>
    <t>OK (&lt; 25%)</t>
  </si>
  <si>
    <t>OK (&lt;230 godz.)</t>
  </si>
  <si>
    <t>OK (&lt;35%)</t>
  </si>
  <si>
    <t>OK (&lt;525 godz.)</t>
  </si>
  <si>
    <t>PLAN STUDIÓW na rok akademicki 2021/2022</t>
  </si>
  <si>
    <t>Załącznik nr 1</t>
  </si>
  <si>
    <t xml:space="preserve">Sporządził dr Anna Rozensztrauch, dr hab.Beata Jankowska-Polańska </t>
  </si>
  <si>
    <t>Suma</t>
  </si>
  <si>
    <t xml:space="preserve">Sporządził: dr  Anna Rozensztrauch, dr A. Kołtuniuk </t>
  </si>
  <si>
    <t>Sporządził dr Anna Rozensztrauch, dr Aleksandra Kołtuniuk</t>
  </si>
  <si>
    <t>09.11.2021 dr Anna Kołcz</t>
  </si>
  <si>
    <t xml:space="preserve"> 09.11.2021 dr Anna Kołcz</t>
  </si>
  <si>
    <t xml:space="preserve">Sporządził dr Anna Rozensztrauch, dr Aleksandra Kołtuniuk </t>
  </si>
  <si>
    <t>do Uchwały Senatu nr 2356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</si>
</sst>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_-* #,##0_-;\-* #,##0_-;_-* &quot;-&quot;_-;_-@_-"/>
    <numFmt numFmtId="173" formatCode="_-* #,##0.00_-;\-* #,##0.00_-;_-* &quot;-&quot;??_-;_-@_-"/>
    <numFmt numFmtId="174" formatCode="0.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>
        <color indexed="63"/>
      </right>
      <top style="thin">
        <color indexed="8"/>
      </top>
      <bottom/>
    </border>
    <border>
      <left style="thin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/>
      <right style="medium"/>
      <top style="thin"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/>
      <bottom style="thin"/>
    </border>
    <border>
      <left style="medium"/>
      <right style="thin"/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19" borderId="0" xfId="0" applyFont="1" applyFill="1" applyAlignment="1">
      <alignment/>
    </xf>
    <xf numFmtId="0" fontId="0" fillId="0" borderId="0" xfId="51">
      <alignment/>
      <protection/>
    </xf>
    <xf numFmtId="0" fontId="2" fillId="0" borderId="0" xfId="51" applyFont="1">
      <alignment/>
      <protection/>
    </xf>
    <xf numFmtId="0" fontId="0" fillId="0" borderId="0" xfId="51" applyFont="1">
      <alignment/>
      <protection/>
    </xf>
    <xf numFmtId="0" fontId="0" fillId="0" borderId="0" xfId="51" applyAlignment="1">
      <alignment horizontal="left"/>
      <protection/>
    </xf>
    <xf numFmtId="0" fontId="0" fillId="33" borderId="0" xfId="51" applyFont="1" applyFill="1">
      <alignment/>
      <protection/>
    </xf>
    <xf numFmtId="0" fontId="0" fillId="34" borderId="0" xfId="51" applyFont="1" applyFill="1">
      <alignment/>
      <protection/>
    </xf>
    <xf numFmtId="0" fontId="49" fillId="35" borderId="0" xfId="51" applyFont="1" applyFill="1">
      <alignment/>
      <protection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17" borderId="0" xfId="0" applyFont="1" applyFill="1" applyAlignment="1">
      <alignment/>
    </xf>
    <xf numFmtId="0" fontId="0" fillId="16" borderId="0" xfId="0" applyFont="1" applyFill="1" applyAlignment="1">
      <alignment/>
    </xf>
    <xf numFmtId="0" fontId="0" fillId="0" borderId="0" xfId="0" applyFont="1" applyAlignment="1">
      <alignment/>
    </xf>
    <xf numFmtId="0" fontId="2" fillId="2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2" fillId="36" borderId="0" xfId="0" applyFont="1" applyFill="1" applyAlignment="1">
      <alignment vertical="center"/>
    </xf>
    <xf numFmtId="0" fontId="3" fillId="36" borderId="0" xfId="0" applyFont="1" applyFill="1" applyAlignment="1">
      <alignment horizontal="center" vertical="center"/>
    </xf>
    <xf numFmtId="0" fontId="3" fillId="36" borderId="0" xfId="0" applyFont="1" applyFill="1" applyAlignment="1">
      <alignment horizontal="center" vertical="center"/>
    </xf>
    <xf numFmtId="0" fontId="4" fillId="36" borderId="0" xfId="0" applyFont="1" applyFill="1" applyAlignment="1">
      <alignment/>
    </xf>
    <xf numFmtId="0" fontId="8" fillId="36" borderId="0" xfId="0" applyFont="1" applyFill="1" applyAlignment="1">
      <alignment/>
    </xf>
    <xf numFmtId="0" fontId="48" fillId="36" borderId="0" xfId="0" applyFont="1" applyFill="1" applyAlignment="1">
      <alignment/>
    </xf>
    <xf numFmtId="0" fontId="0" fillId="36" borderId="10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textRotation="90"/>
    </xf>
    <xf numFmtId="0" fontId="0" fillId="36" borderId="13" xfId="0" applyFont="1" applyFill="1" applyBorder="1" applyAlignment="1">
      <alignment textRotation="90"/>
    </xf>
    <xf numFmtId="0" fontId="0" fillId="36" borderId="14" xfId="0" applyFont="1" applyFill="1" applyBorder="1" applyAlignment="1">
      <alignment textRotation="90"/>
    </xf>
    <xf numFmtId="0" fontId="2" fillId="36" borderId="14" xfId="0" applyFont="1" applyFill="1" applyBorder="1" applyAlignment="1">
      <alignment textRotation="90"/>
    </xf>
    <xf numFmtId="0" fontId="0" fillId="36" borderId="15" xfId="0" applyFont="1" applyFill="1" applyBorder="1" applyAlignment="1">
      <alignment horizontal="right"/>
    </xf>
    <xf numFmtId="0" fontId="4" fillId="36" borderId="16" xfId="0" applyFont="1" applyFill="1" applyBorder="1" applyAlignment="1">
      <alignment horizontal="center" vertical="center" wrapText="1"/>
    </xf>
    <xf numFmtId="174" fontId="0" fillId="36" borderId="15" xfId="0" applyNumberFormat="1" applyFill="1" applyBorder="1" applyAlignment="1">
      <alignment/>
    </xf>
    <xf numFmtId="174" fontId="0" fillId="36" borderId="17" xfId="0" applyNumberFormat="1" applyFont="1" applyFill="1" applyBorder="1" applyAlignment="1">
      <alignment/>
    </xf>
    <xf numFmtId="174" fontId="0" fillId="36" borderId="18" xfId="0" applyNumberFormat="1" applyFont="1" applyFill="1" applyBorder="1" applyAlignment="1">
      <alignment/>
    </xf>
    <xf numFmtId="0" fontId="0" fillId="36" borderId="18" xfId="0" applyFont="1" applyFill="1" applyBorder="1" applyAlignment="1">
      <alignment/>
    </xf>
    <xf numFmtId="174" fontId="0" fillId="36" borderId="19" xfId="0" applyNumberFormat="1" applyFont="1" applyFill="1" applyBorder="1" applyAlignment="1">
      <alignment/>
    </xf>
    <xf numFmtId="174" fontId="2" fillId="36" borderId="20" xfId="0" applyNumberFormat="1" applyFont="1" applyFill="1" applyBorder="1" applyAlignment="1">
      <alignment/>
    </xf>
    <xf numFmtId="0" fontId="0" fillId="36" borderId="18" xfId="0" applyFont="1" applyFill="1" applyBorder="1" applyAlignment="1">
      <alignment horizontal="right"/>
    </xf>
    <xf numFmtId="174" fontId="0" fillId="36" borderId="15" xfId="0" applyNumberFormat="1" applyFont="1" applyFill="1" applyBorder="1" applyAlignment="1">
      <alignment/>
    </xf>
    <xf numFmtId="174" fontId="0" fillId="36" borderId="17" xfId="0" applyNumberFormat="1" applyFont="1" applyFill="1" applyBorder="1" applyAlignment="1">
      <alignment horizontal="right"/>
    </xf>
    <xf numFmtId="0" fontId="4" fillId="36" borderId="21" xfId="0" applyFont="1" applyFill="1" applyBorder="1" applyAlignment="1">
      <alignment horizontal="center" vertical="center" wrapText="1"/>
    </xf>
    <xf numFmtId="174" fontId="0" fillId="36" borderId="22" xfId="0" applyNumberFormat="1" applyFont="1" applyFill="1" applyBorder="1" applyAlignment="1">
      <alignment/>
    </xf>
    <xf numFmtId="174" fontId="0" fillId="36" borderId="20" xfId="0" applyNumberFormat="1" applyFont="1" applyFill="1" applyBorder="1" applyAlignment="1">
      <alignment/>
    </xf>
    <xf numFmtId="0" fontId="0" fillId="36" borderId="23" xfId="0" applyFont="1" applyFill="1" applyBorder="1" applyAlignment="1">
      <alignment horizontal="right"/>
    </xf>
    <xf numFmtId="0" fontId="0" fillId="36" borderId="24" xfId="0" applyFont="1" applyFill="1" applyBorder="1" applyAlignment="1">
      <alignment horizontal="right"/>
    </xf>
    <xf numFmtId="174" fontId="0" fillId="36" borderId="25" xfId="0" applyNumberFormat="1" applyFont="1" applyFill="1" applyBorder="1" applyAlignment="1">
      <alignment/>
    </xf>
    <xf numFmtId="174" fontId="2" fillId="36" borderId="25" xfId="0" applyNumberFormat="1" applyFont="1" applyFill="1" applyBorder="1" applyAlignment="1">
      <alignment/>
    </xf>
    <xf numFmtId="0" fontId="0" fillId="36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/>
    </xf>
    <xf numFmtId="0" fontId="0" fillId="36" borderId="0" xfId="0" applyFill="1" applyAlignment="1">
      <alignment/>
    </xf>
    <xf numFmtId="0" fontId="7" fillId="36" borderId="10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textRotation="90"/>
    </xf>
    <xf numFmtId="0" fontId="7" fillId="36" borderId="13" xfId="0" applyFont="1" applyFill="1" applyBorder="1" applyAlignment="1">
      <alignment horizontal="center" textRotation="90"/>
    </xf>
    <xf numFmtId="0" fontId="7" fillId="36" borderId="14" xfId="0" applyFont="1" applyFill="1" applyBorder="1" applyAlignment="1">
      <alignment horizontal="center" textRotation="90"/>
    </xf>
    <xf numFmtId="0" fontId="9" fillId="36" borderId="14" xfId="0" applyFont="1" applyFill="1" applyBorder="1" applyAlignment="1">
      <alignment horizontal="center" textRotation="90"/>
    </xf>
    <xf numFmtId="0" fontId="7" fillId="36" borderId="15" xfId="0" applyFont="1" applyFill="1" applyBorder="1" applyAlignment="1">
      <alignment horizontal="left"/>
    </xf>
    <xf numFmtId="0" fontId="0" fillId="36" borderId="18" xfId="0" applyFont="1" applyFill="1" applyBorder="1" applyAlignment="1">
      <alignment horizontal="left"/>
    </xf>
    <xf numFmtId="0" fontId="0" fillId="36" borderId="16" xfId="0" applyFont="1" applyFill="1" applyBorder="1" applyAlignment="1">
      <alignment horizontal="left" vertical="center" wrapText="1"/>
    </xf>
    <xf numFmtId="174" fontId="7" fillId="36" borderId="15" xfId="0" applyNumberFormat="1" applyFont="1" applyFill="1" applyBorder="1" applyAlignment="1">
      <alignment horizontal="left"/>
    </xf>
    <xf numFmtId="174" fontId="7" fillId="36" borderId="17" xfId="0" applyNumberFormat="1" applyFont="1" applyFill="1" applyBorder="1" applyAlignment="1">
      <alignment horizontal="left"/>
    </xf>
    <xf numFmtId="174" fontId="7" fillId="36" borderId="18" xfId="0" applyNumberFormat="1" applyFont="1" applyFill="1" applyBorder="1" applyAlignment="1">
      <alignment horizontal="left"/>
    </xf>
    <xf numFmtId="0" fontId="7" fillId="36" borderId="18" xfId="0" applyFont="1" applyFill="1" applyBorder="1" applyAlignment="1">
      <alignment horizontal="left"/>
    </xf>
    <xf numFmtId="174" fontId="7" fillId="36" borderId="19" xfId="0" applyNumberFormat="1" applyFont="1" applyFill="1" applyBorder="1" applyAlignment="1">
      <alignment horizontal="left"/>
    </xf>
    <xf numFmtId="0" fontId="7" fillId="36" borderId="0" xfId="0" applyFont="1" applyFill="1" applyAlignment="1">
      <alignment horizontal="left"/>
    </xf>
    <xf numFmtId="174" fontId="9" fillId="36" borderId="20" xfId="0" applyNumberFormat="1" applyFont="1" applyFill="1" applyBorder="1" applyAlignment="1">
      <alignment horizontal="left"/>
    </xf>
    <xf numFmtId="0" fontId="0" fillId="36" borderId="21" xfId="0" applyFont="1" applyFill="1" applyBorder="1" applyAlignment="1">
      <alignment horizontal="left" vertical="center" wrapText="1"/>
    </xf>
    <xf numFmtId="0" fontId="0" fillId="36" borderId="26" xfId="0" applyFont="1" applyFill="1" applyBorder="1" applyAlignment="1">
      <alignment horizontal="left" vertical="center" wrapText="1"/>
    </xf>
    <xf numFmtId="0" fontId="0" fillId="36" borderId="27" xfId="0" applyFont="1" applyFill="1" applyBorder="1" applyAlignment="1">
      <alignment horizontal="left"/>
    </xf>
    <xf numFmtId="0" fontId="0" fillId="36" borderId="28" xfId="0" applyFont="1" applyFill="1" applyBorder="1" applyAlignment="1">
      <alignment horizontal="left" vertical="center" wrapText="1"/>
    </xf>
    <xf numFmtId="0" fontId="0" fillId="36" borderId="22" xfId="0" applyFont="1" applyFill="1" applyBorder="1" applyAlignment="1">
      <alignment horizontal="left" wrapText="1"/>
    </xf>
    <xf numFmtId="174" fontId="7" fillId="36" borderId="25" xfId="0" applyNumberFormat="1" applyFont="1" applyFill="1" applyBorder="1" applyAlignment="1">
      <alignment horizontal="left"/>
    </xf>
    <xf numFmtId="174" fontId="9" fillId="36" borderId="25" xfId="0" applyNumberFormat="1" applyFont="1" applyFill="1" applyBorder="1" applyAlignment="1">
      <alignment horizontal="left"/>
    </xf>
    <xf numFmtId="0" fontId="0" fillId="36" borderId="0" xfId="0" applyFont="1" applyFill="1" applyBorder="1" applyAlignment="1">
      <alignment horizontal="center" vertical="center" wrapText="1"/>
    </xf>
    <xf numFmtId="0" fontId="0" fillId="36" borderId="14" xfId="0" applyFont="1" applyFill="1" applyBorder="1" applyAlignment="1">
      <alignment horizontal="center" textRotation="90"/>
    </xf>
    <xf numFmtId="0" fontId="2" fillId="36" borderId="14" xfId="0" applyFont="1" applyFill="1" applyBorder="1" applyAlignment="1">
      <alignment horizontal="center" textRotation="90"/>
    </xf>
    <xf numFmtId="0" fontId="0" fillId="36" borderId="18" xfId="0" applyFont="1" applyFill="1" applyBorder="1" applyAlignment="1">
      <alignment/>
    </xf>
    <xf numFmtId="0" fontId="4" fillId="36" borderId="29" xfId="0" applyFont="1" applyFill="1" applyBorder="1" applyAlignment="1">
      <alignment vertical="center" wrapText="1"/>
    </xf>
    <xf numFmtId="174" fontId="0" fillId="36" borderId="17" xfId="0" applyNumberFormat="1" applyFont="1" applyFill="1" applyBorder="1" applyAlignment="1">
      <alignment horizontal="left"/>
    </xf>
    <xf numFmtId="174" fontId="0" fillId="36" borderId="18" xfId="0" applyNumberFormat="1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/>
    </xf>
    <xf numFmtId="174" fontId="0" fillId="36" borderId="19" xfId="0" applyNumberFormat="1" applyFont="1" applyFill="1" applyBorder="1" applyAlignment="1">
      <alignment horizontal="center"/>
    </xf>
    <xf numFmtId="0" fontId="4" fillId="36" borderId="30" xfId="0" applyFont="1" applyFill="1" applyBorder="1" applyAlignment="1">
      <alignment vertical="center" wrapText="1"/>
    </xf>
    <xf numFmtId="0" fontId="0" fillId="36" borderId="18" xfId="0" applyFont="1" applyFill="1" applyBorder="1" applyAlignment="1">
      <alignment horizontal="left"/>
    </xf>
    <xf numFmtId="0" fontId="4" fillId="36" borderId="0" xfId="0" applyFont="1" applyFill="1" applyAlignment="1">
      <alignment horizontal="left" vertical="center" wrapText="1"/>
    </xf>
    <xf numFmtId="174" fontId="0" fillId="36" borderId="15" xfId="0" applyNumberFormat="1" applyFont="1" applyFill="1" applyBorder="1" applyAlignment="1">
      <alignment horizontal="left"/>
    </xf>
    <xf numFmtId="174" fontId="0" fillId="36" borderId="17" xfId="0" applyNumberFormat="1" applyFont="1" applyFill="1" applyBorder="1" applyAlignment="1">
      <alignment horizontal="left"/>
    </xf>
    <xf numFmtId="174" fontId="0" fillId="36" borderId="18" xfId="0" applyNumberFormat="1" applyFont="1" applyFill="1" applyBorder="1" applyAlignment="1">
      <alignment horizontal="left"/>
    </xf>
    <xf numFmtId="174" fontId="0" fillId="36" borderId="18" xfId="0" applyNumberFormat="1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/>
    </xf>
    <xf numFmtId="174" fontId="0" fillId="36" borderId="19" xfId="0" applyNumberFormat="1" applyFont="1" applyFill="1" applyBorder="1" applyAlignment="1">
      <alignment horizontal="center"/>
    </xf>
    <xf numFmtId="0" fontId="0" fillId="36" borderId="27" xfId="0" applyFont="1" applyFill="1" applyBorder="1" applyAlignment="1">
      <alignment/>
    </xf>
    <xf numFmtId="0" fontId="0" fillId="36" borderId="19" xfId="0" applyFont="1" applyFill="1" applyBorder="1" applyAlignment="1">
      <alignment wrapText="1"/>
    </xf>
    <xf numFmtId="174" fontId="0" fillId="36" borderId="31" xfId="0" applyNumberFormat="1" applyFont="1" applyFill="1" applyBorder="1" applyAlignment="1">
      <alignment horizontal="left"/>
    </xf>
    <xf numFmtId="174" fontId="0" fillId="36" borderId="25" xfId="0" applyNumberFormat="1" applyFont="1" applyFill="1" applyBorder="1" applyAlignment="1">
      <alignment horizontal="center"/>
    </xf>
    <xf numFmtId="0" fontId="0" fillId="36" borderId="0" xfId="0" applyFont="1" applyFill="1" applyAlignment="1">
      <alignment horizontal="left"/>
    </xf>
    <xf numFmtId="0" fontId="0" fillId="36" borderId="0" xfId="0" applyFont="1" applyFill="1" applyAlignment="1">
      <alignment/>
    </xf>
    <xf numFmtId="0" fontId="3" fillId="36" borderId="0" xfId="0" applyFont="1" applyFill="1" applyAlignment="1">
      <alignment horizontal="left" vertical="center"/>
    </xf>
    <xf numFmtId="0" fontId="3" fillId="36" borderId="0" xfId="0" applyFont="1" applyFill="1" applyAlignment="1">
      <alignment vertical="center"/>
    </xf>
    <xf numFmtId="0" fontId="4" fillId="36" borderId="0" xfId="0" applyFont="1" applyFill="1" applyAlignment="1">
      <alignment horizontal="left"/>
    </xf>
    <xf numFmtId="0" fontId="4" fillId="36" borderId="0" xfId="0" applyFont="1" applyFill="1" applyAlignment="1">
      <alignment/>
    </xf>
    <xf numFmtId="0" fontId="0" fillId="36" borderId="10" xfId="0" applyFont="1" applyFill="1" applyBorder="1" applyAlignment="1">
      <alignment horizontal="left" vertical="center"/>
    </xf>
    <xf numFmtId="0" fontId="0" fillId="36" borderId="11" xfId="0" applyFont="1" applyFill="1" applyBorder="1" applyAlignment="1">
      <alignment horizontal="left" vertical="center" wrapText="1"/>
    </xf>
    <xf numFmtId="0" fontId="4" fillId="36" borderId="16" xfId="0" applyFont="1" applyFill="1" applyBorder="1" applyAlignment="1">
      <alignment vertical="center" wrapText="1"/>
    </xf>
    <xf numFmtId="174" fontId="0" fillId="36" borderId="17" xfId="0" applyNumberFormat="1" applyFont="1" applyFill="1" applyBorder="1" applyAlignment="1">
      <alignment/>
    </xf>
    <xf numFmtId="174" fontId="0" fillId="36" borderId="18" xfId="0" applyNumberFormat="1" applyFont="1" applyFill="1" applyBorder="1" applyAlignment="1">
      <alignment/>
    </xf>
    <xf numFmtId="174" fontId="0" fillId="36" borderId="19" xfId="0" applyNumberFormat="1" applyFont="1" applyFill="1" applyBorder="1" applyAlignment="1">
      <alignment/>
    </xf>
    <xf numFmtId="0" fontId="0" fillId="36" borderId="18" xfId="0" applyFont="1" applyFill="1" applyBorder="1" applyAlignment="1">
      <alignment horizontal="left" wrapText="1"/>
    </xf>
    <xf numFmtId="0" fontId="4" fillId="36" borderId="32" xfId="0" applyFont="1" applyFill="1" applyBorder="1" applyAlignment="1">
      <alignment vertical="center" wrapText="1"/>
    </xf>
    <xf numFmtId="0" fontId="0" fillId="36" borderId="0" xfId="0" applyFill="1" applyAlignment="1">
      <alignment/>
    </xf>
    <xf numFmtId="174" fontId="0" fillId="36" borderId="33" xfId="0" applyNumberFormat="1" applyFont="1" applyFill="1" applyBorder="1" applyAlignment="1">
      <alignment/>
    </xf>
    <xf numFmtId="174" fontId="0" fillId="36" borderId="34" xfId="0" applyNumberFormat="1" applyFont="1" applyFill="1" applyBorder="1" applyAlignment="1">
      <alignment/>
    </xf>
    <xf numFmtId="0" fontId="0" fillId="36" borderId="27" xfId="0" applyFont="1" applyFill="1" applyBorder="1" applyAlignment="1">
      <alignment wrapText="1"/>
    </xf>
    <xf numFmtId="0" fontId="0" fillId="36" borderId="0" xfId="0" applyFont="1" applyFill="1" applyAlignment="1">
      <alignment vertical="center"/>
    </xf>
    <xf numFmtId="0" fontId="0" fillId="36" borderId="0" xfId="0" applyFill="1" applyAlignment="1">
      <alignment horizontal="left"/>
    </xf>
    <xf numFmtId="0" fontId="0" fillId="36" borderId="0" xfId="0" applyFont="1" applyFill="1" applyAlignment="1">
      <alignment/>
    </xf>
    <xf numFmtId="0" fontId="0" fillId="36" borderId="0" xfId="0" applyFont="1" applyFill="1" applyAlignment="1">
      <alignment/>
    </xf>
    <xf numFmtId="14" fontId="0" fillId="36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 horizontal="center"/>
    </xf>
    <xf numFmtId="174" fontId="50" fillId="36" borderId="17" xfId="0" applyNumberFormat="1" applyFont="1" applyFill="1" applyBorder="1" applyAlignment="1">
      <alignment/>
    </xf>
    <xf numFmtId="174" fontId="50" fillId="36" borderId="18" xfId="0" applyNumberFormat="1" applyFont="1" applyFill="1" applyBorder="1" applyAlignment="1">
      <alignment/>
    </xf>
    <xf numFmtId="0" fontId="50" fillId="36" borderId="18" xfId="0" applyFont="1" applyFill="1" applyBorder="1" applyAlignment="1">
      <alignment/>
    </xf>
    <xf numFmtId="174" fontId="50" fillId="36" borderId="19" xfId="0" applyNumberFormat="1" applyFont="1" applyFill="1" applyBorder="1" applyAlignment="1">
      <alignment/>
    </xf>
    <xf numFmtId="174" fontId="51" fillId="36" borderId="2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0" fillId="36" borderId="16" xfId="0" applyFont="1" applyFill="1" applyBorder="1" applyAlignment="1">
      <alignment horizontal="left" vertical="center" wrapText="1"/>
    </xf>
    <xf numFmtId="0" fontId="4" fillId="36" borderId="35" xfId="0" applyFont="1" applyFill="1" applyBorder="1" applyAlignment="1">
      <alignment horizontal="center" vertical="center" wrapText="1"/>
    </xf>
    <xf numFmtId="0" fontId="2" fillId="36" borderId="36" xfId="0" applyFont="1" applyFill="1" applyBorder="1" applyAlignment="1">
      <alignment horizontal="right" textRotation="90"/>
    </xf>
    <xf numFmtId="0" fontId="2" fillId="36" borderId="37" xfId="0" applyFont="1" applyFill="1" applyBorder="1" applyAlignment="1">
      <alignment horizontal="right" textRotation="90"/>
    </xf>
    <xf numFmtId="0" fontId="3" fillId="36" borderId="0" xfId="0" applyFont="1" applyFill="1" applyAlignment="1">
      <alignment horizontal="center" vertical="center"/>
    </xf>
    <xf numFmtId="0" fontId="0" fillId="36" borderId="38" xfId="0" applyFont="1" applyFill="1" applyBorder="1" applyAlignment="1">
      <alignment horizontal="center"/>
    </xf>
    <xf numFmtId="0" fontId="0" fillId="36" borderId="39" xfId="0" applyFont="1" applyFill="1" applyBorder="1" applyAlignment="1">
      <alignment horizontal="center"/>
    </xf>
    <xf numFmtId="0" fontId="2" fillId="36" borderId="38" xfId="0" applyFont="1" applyFill="1" applyBorder="1" applyAlignment="1">
      <alignment horizontal="left" vertical="center"/>
    </xf>
    <xf numFmtId="0" fontId="2" fillId="36" borderId="39" xfId="0" applyFont="1" applyFill="1" applyBorder="1" applyAlignment="1">
      <alignment horizontal="left" vertical="center"/>
    </xf>
    <xf numFmtId="0" fontId="0" fillId="36" borderId="0" xfId="0" applyFont="1" applyFill="1" applyAlignment="1">
      <alignment horizontal="center"/>
    </xf>
    <xf numFmtId="0" fontId="0" fillId="36" borderId="40" xfId="0" applyFont="1" applyFill="1" applyBorder="1" applyAlignment="1">
      <alignment horizontal="center" vertical="center"/>
    </xf>
    <xf numFmtId="0" fontId="0" fillId="36" borderId="41" xfId="0" applyFont="1" applyFill="1" applyBorder="1" applyAlignment="1">
      <alignment horizontal="center" vertical="center"/>
    </xf>
    <xf numFmtId="0" fontId="0" fillId="36" borderId="42" xfId="0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horizontal="center" vertical="center"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0" fontId="2" fillId="36" borderId="43" xfId="0" applyFont="1" applyFill="1" applyBorder="1" applyAlignment="1">
      <alignment horizontal="right" textRotation="90"/>
    </xf>
    <xf numFmtId="0" fontId="2" fillId="36" borderId="11" xfId="0" applyFont="1" applyFill="1" applyBorder="1" applyAlignment="1">
      <alignment horizontal="right" textRotation="90"/>
    </xf>
    <xf numFmtId="0" fontId="7" fillId="36" borderId="42" xfId="0" applyFont="1" applyFill="1" applyBorder="1" applyAlignment="1">
      <alignment horizontal="center" vertical="center"/>
    </xf>
    <xf numFmtId="0" fontId="7" fillId="36" borderId="44" xfId="0" applyFont="1" applyFill="1" applyBorder="1" applyAlignment="1">
      <alignment horizontal="center" vertical="center"/>
    </xf>
    <xf numFmtId="0" fontId="7" fillId="36" borderId="38" xfId="0" applyFont="1" applyFill="1" applyBorder="1" applyAlignment="1">
      <alignment horizontal="center"/>
    </xf>
    <xf numFmtId="0" fontId="7" fillId="36" borderId="39" xfId="0" applyFont="1" applyFill="1" applyBorder="1" applyAlignment="1">
      <alignment horizontal="center"/>
    </xf>
    <xf numFmtId="0" fontId="7" fillId="36" borderId="31" xfId="0" applyFont="1" applyFill="1" applyBorder="1" applyAlignment="1">
      <alignment horizontal="center"/>
    </xf>
    <xf numFmtId="0" fontId="9" fillId="36" borderId="45" xfId="0" applyFont="1" applyFill="1" applyBorder="1" applyAlignment="1">
      <alignment horizontal="center" textRotation="90"/>
    </xf>
    <xf numFmtId="0" fontId="9" fillId="36" borderId="46" xfId="0" applyFont="1" applyFill="1" applyBorder="1" applyAlignment="1">
      <alignment horizontal="center" textRotation="90"/>
    </xf>
    <xf numFmtId="0" fontId="9" fillId="36" borderId="36" xfId="0" applyFont="1" applyFill="1" applyBorder="1" applyAlignment="1">
      <alignment horizontal="center" textRotation="90"/>
    </xf>
    <xf numFmtId="0" fontId="9" fillId="36" borderId="37" xfId="0" applyFont="1" applyFill="1" applyBorder="1" applyAlignment="1">
      <alignment horizontal="center" textRotation="90"/>
    </xf>
    <xf numFmtId="0" fontId="9" fillId="36" borderId="38" xfId="0" applyFont="1" applyFill="1" applyBorder="1" applyAlignment="1">
      <alignment horizontal="left" vertical="center"/>
    </xf>
    <xf numFmtId="0" fontId="9" fillId="36" borderId="39" xfId="0" applyFont="1" applyFill="1" applyBorder="1" applyAlignment="1">
      <alignment horizontal="left" vertical="center"/>
    </xf>
    <xf numFmtId="0" fontId="9" fillId="36" borderId="31" xfId="0" applyFont="1" applyFill="1" applyBorder="1" applyAlignment="1">
      <alignment horizontal="left" vertical="center"/>
    </xf>
    <xf numFmtId="0" fontId="7" fillId="36" borderId="40" xfId="0" applyFont="1" applyFill="1" applyBorder="1" applyAlignment="1">
      <alignment horizontal="center" vertical="center"/>
    </xf>
    <xf numFmtId="0" fontId="7" fillId="36" borderId="4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" fillId="36" borderId="3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36" borderId="47" xfId="0" applyFont="1" applyFill="1" applyBorder="1" applyAlignment="1">
      <alignment horizontal="center" vertical="center"/>
    </xf>
    <xf numFmtId="0" fontId="0" fillId="36" borderId="34" xfId="0" applyFont="1" applyFill="1" applyBorder="1" applyAlignment="1">
      <alignment horizontal="center" vertical="center"/>
    </xf>
    <xf numFmtId="0" fontId="0" fillId="36" borderId="42" xfId="0" applyFont="1" applyFill="1" applyBorder="1" applyAlignment="1">
      <alignment vertical="center"/>
    </xf>
    <xf numFmtId="0" fontId="0" fillId="36" borderId="20" xfId="0" applyFont="1" applyFill="1" applyBorder="1" applyAlignment="1">
      <alignment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762000</xdr:colOff>
      <xdr:row>0</xdr:row>
      <xdr:rowOff>0</xdr:rowOff>
    </xdr:from>
    <xdr:to>
      <xdr:col>3</xdr:col>
      <xdr:colOff>95250</xdr:colOff>
      <xdr:row>4</xdr:row>
      <xdr:rowOff>76200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0"/>
          <a:ext cx="2657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0</xdr:row>
      <xdr:rowOff>66675</xdr:rowOff>
    </xdr:from>
    <xdr:to>
      <xdr:col>2</xdr:col>
      <xdr:colOff>2295525</xdr:colOff>
      <xdr:row>4</xdr:row>
      <xdr:rowOff>161925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66675"/>
          <a:ext cx="26574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762000</xdr:colOff>
      <xdr:row>0</xdr:row>
      <xdr:rowOff>0</xdr:rowOff>
    </xdr:from>
    <xdr:to>
      <xdr:col>3</xdr:col>
      <xdr:colOff>266700</xdr:colOff>
      <xdr:row>4</xdr:row>
      <xdr:rowOff>76200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0"/>
          <a:ext cx="2828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762000</xdr:colOff>
      <xdr:row>0</xdr:row>
      <xdr:rowOff>0</xdr:rowOff>
    </xdr:from>
    <xdr:to>
      <xdr:col>3</xdr:col>
      <xdr:colOff>266700</xdr:colOff>
      <xdr:row>4</xdr:row>
      <xdr:rowOff>28575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0"/>
          <a:ext cx="2828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5"/>
  <sheetViews>
    <sheetView showZeros="0" zoomScale="50" zoomScaleNormal="50" zoomScaleSheetLayoutView="100" zoomScalePageLayoutView="70" workbookViewId="0" topLeftCell="A1">
      <selection activeCell="EA10" sqref="DZ10:EA11"/>
    </sheetView>
  </sheetViews>
  <sheetFormatPr defaultColWidth="0.42578125" defaultRowHeight="12.75"/>
  <cols>
    <col min="1" max="1" width="4.421875" style="30" customWidth="1"/>
    <col min="2" max="2" width="13.421875" style="30" customWidth="1"/>
    <col min="3" max="3" width="36.421875" style="30" customWidth="1"/>
    <col min="4" max="20" width="7.421875" style="30" customWidth="1"/>
    <col min="21" max="21" width="7.421875" style="31" customWidth="1"/>
    <col min="22" max="38" width="7.421875" style="30" customWidth="1"/>
    <col min="39" max="39" width="7.421875" style="31" customWidth="1"/>
    <col min="40" max="41" width="7.421875" style="30" customWidth="1"/>
    <col min="42" max="16384" width="0.42578125" style="30" customWidth="1"/>
  </cols>
  <sheetData>
    <row r="1" spans="36:40" ht="15" customHeight="1">
      <c r="AJ1" s="130" t="s">
        <v>143</v>
      </c>
      <c r="AK1" s="130"/>
      <c r="AL1" s="130"/>
      <c r="AN1" s="130"/>
    </row>
    <row r="2" spans="36:40" ht="15" customHeight="1">
      <c r="AJ2" s="155" t="s">
        <v>151</v>
      </c>
      <c r="AK2" s="156"/>
      <c r="AL2" s="156"/>
      <c r="AM2" s="156"/>
      <c r="AN2" s="156"/>
    </row>
    <row r="3" spans="36:40" ht="15" customHeight="1">
      <c r="AJ3" s="130"/>
      <c r="AK3" s="130"/>
      <c r="AL3" s="130"/>
      <c r="AN3" s="130"/>
    </row>
    <row r="4" spans="36:40" ht="15" customHeight="1">
      <c r="AJ4" s="155"/>
      <c r="AK4" s="156"/>
      <c r="AL4" s="156"/>
      <c r="AM4" s="156"/>
      <c r="AN4" s="156"/>
    </row>
    <row r="5" ht="15" customHeight="1"/>
    <row r="6" spans="1:41" s="32" customFormat="1" ht="15" customHeight="1">
      <c r="A6" s="145" t="s">
        <v>142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</row>
    <row r="7" spans="1:41" s="32" customFormat="1" ht="1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 t="s">
        <v>31</v>
      </c>
      <c r="T7" s="33"/>
      <c r="U7" s="34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4"/>
      <c r="AN7" s="33"/>
      <c r="AO7" s="33"/>
    </row>
    <row r="8" ht="15" customHeight="1"/>
    <row r="9" spans="1:39" s="35" customFormat="1" ht="15" customHeight="1">
      <c r="A9" s="35" t="s">
        <v>77</v>
      </c>
      <c r="U9" s="36"/>
      <c r="AM9" s="36"/>
    </row>
    <row r="10" spans="1:39" s="35" customFormat="1" ht="15" customHeight="1">
      <c r="A10" s="35" t="s">
        <v>32</v>
      </c>
      <c r="U10" s="36"/>
      <c r="AM10" s="36"/>
    </row>
    <row r="11" spans="1:39" s="35" customFormat="1" ht="15" customHeight="1">
      <c r="A11" s="35" t="s">
        <v>33</v>
      </c>
      <c r="U11" s="36"/>
      <c r="AM11" s="36"/>
    </row>
    <row r="12" spans="1:39" s="35" customFormat="1" ht="15" customHeight="1">
      <c r="A12" s="35" t="s">
        <v>35</v>
      </c>
      <c r="U12" s="36"/>
      <c r="AM12" s="36"/>
    </row>
    <row r="13" ht="15" customHeight="1">
      <c r="A13" s="37" t="s">
        <v>34</v>
      </c>
    </row>
    <row r="14" ht="15" customHeight="1"/>
    <row r="15" ht="15" customHeight="1" thickBot="1"/>
    <row r="16" spans="1:41" ht="13.5" customHeight="1" thickBot="1">
      <c r="A16" s="151" t="s">
        <v>5</v>
      </c>
      <c r="B16" s="38"/>
      <c r="C16" s="153" t="s">
        <v>28</v>
      </c>
      <c r="D16" s="146" t="s">
        <v>8</v>
      </c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6" t="s">
        <v>9</v>
      </c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57" t="s">
        <v>10</v>
      </c>
      <c r="AO16" s="143" t="s">
        <v>29</v>
      </c>
    </row>
    <row r="17" spans="1:41" ht="232.5">
      <c r="A17" s="152"/>
      <c r="B17" s="39" t="s">
        <v>27</v>
      </c>
      <c r="C17" s="154"/>
      <c r="D17" s="40" t="s">
        <v>11</v>
      </c>
      <c r="E17" s="41" t="s">
        <v>12</v>
      </c>
      <c r="F17" s="42" t="s">
        <v>13</v>
      </c>
      <c r="G17" s="42" t="s">
        <v>14</v>
      </c>
      <c r="H17" s="42" t="s">
        <v>15</v>
      </c>
      <c r="I17" s="42" t="s">
        <v>16</v>
      </c>
      <c r="J17" s="42" t="s">
        <v>17</v>
      </c>
      <c r="K17" s="42" t="s">
        <v>24</v>
      </c>
      <c r="L17" s="42" t="s">
        <v>25</v>
      </c>
      <c r="M17" s="42" t="s">
        <v>18</v>
      </c>
      <c r="N17" s="42" t="s">
        <v>23</v>
      </c>
      <c r="O17" s="42" t="s">
        <v>21</v>
      </c>
      <c r="P17" s="42" t="s">
        <v>19</v>
      </c>
      <c r="Q17" s="42" t="s">
        <v>0</v>
      </c>
      <c r="R17" s="42" t="s">
        <v>20</v>
      </c>
      <c r="S17" s="42" t="s">
        <v>7</v>
      </c>
      <c r="T17" s="42" t="s">
        <v>1</v>
      </c>
      <c r="U17" s="43" t="s">
        <v>30</v>
      </c>
      <c r="V17" s="40" t="s">
        <v>11</v>
      </c>
      <c r="W17" s="42" t="s">
        <v>12</v>
      </c>
      <c r="X17" s="42" t="s">
        <v>13</v>
      </c>
      <c r="Y17" s="42" t="s">
        <v>14</v>
      </c>
      <c r="Z17" s="41" t="s">
        <v>15</v>
      </c>
      <c r="AA17" s="41" t="s">
        <v>16</v>
      </c>
      <c r="AB17" s="41" t="s">
        <v>17</v>
      </c>
      <c r="AC17" s="42" t="s">
        <v>26</v>
      </c>
      <c r="AD17" s="42" t="s">
        <v>25</v>
      </c>
      <c r="AE17" s="42" t="s">
        <v>18</v>
      </c>
      <c r="AF17" s="42" t="s">
        <v>23</v>
      </c>
      <c r="AG17" s="42" t="s">
        <v>21</v>
      </c>
      <c r="AH17" s="42" t="s">
        <v>19</v>
      </c>
      <c r="AI17" s="42" t="s">
        <v>0</v>
      </c>
      <c r="AJ17" s="42" t="s">
        <v>20</v>
      </c>
      <c r="AK17" s="42" t="s">
        <v>7</v>
      </c>
      <c r="AL17" s="42" t="s">
        <v>1</v>
      </c>
      <c r="AM17" s="43" t="s">
        <v>30</v>
      </c>
      <c r="AN17" s="158"/>
      <c r="AO17" s="144"/>
    </row>
    <row r="18" spans="1:41" ht="15" customHeight="1">
      <c r="A18" s="44">
        <v>1</v>
      </c>
      <c r="B18" s="39" t="s">
        <v>22</v>
      </c>
      <c r="C18" s="45" t="s">
        <v>36</v>
      </c>
      <c r="D18" s="46">
        <v>35</v>
      </c>
      <c r="E18" s="47"/>
      <c r="F18" s="48">
        <v>25</v>
      </c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>
        <v>20</v>
      </c>
      <c r="R18" s="48">
        <f>D18+E18+F18+G18+H18+I18+J18+K18+L18+M18+O18</f>
        <v>60</v>
      </c>
      <c r="S18" s="48">
        <f aca="true" t="shared" si="0" ref="S18:S39">SUM(D18:Q18)</f>
        <v>80</v>
      </c>
      <c r="T18" s="49" t="s">
        <v>37</v>
      </c>
      <c r="U18" s="50">
        <v>3.5</v>
      </c>
      <c r="V18" s="47"/>
      <c r="W18" s="47"/>
      <c r="X18" s="47"/>
      <c r="Y18" s="47"/>
      <c r="Z18" s="47"/>
      <c r="AA18" s="47"/>
      <c r="AB18" s="47"/>
      <c r="AC18" s="47"/>
      <c r="AD18" s="48"/>
      <c r="AE18" s="48"/>
      <c r="AF18" s="48"/>
      <c r="AG18" s="48"/>
      <c r="AH18" s="48"/>
      <c r="AI18" s="48"/>
      <c r="AJ18" s="48">
        <f>SUM(V18:AG18)</f>
        <v>0</v>
      </c>
      <c r="AK18" s="48">
        <f aca="true" t="shared" si="1" ref="AK18:AK39">SUM(V18:AI18)</f>
        <v>0</v>
      </c>
      <c r="AL18" s="49"/>
      <c r="AM18" s="50"/>
      <c r="AN18" s="51">
        <f aca="true" t="shared" si="2" ref="AN18:AN39">S18+AK18</f>
        <v>80</v>
      </c>
      <c r="AO18" s="51">
        <f aca="true" t="shared" si="3" ref="AO18:AO39">SUM(U18,AM18)</f>
        <v>3.5</v>
      </c>
    </row>
    <row r="19" spans="1:41" ht="15" customHeight="1">
      <c r="A19" s="44">
        <v>2</v>
      </c>
      <c r="B19" s="52" t="s">
        <v>22</v>
      </c>
      <c r="C19" s="45" t="s">
        <v>38</v>
      </c>
      <c r="D19" s="46">
        <v>25</v>
      </c>
      <c r="E19" s="47"/>
      <c r="F19" s="48">
        <v>15</v>
      </c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>
        <v>15</v>
      </c>
      <c r="R19" s="48">
        <f aca="true" t="shared" si="4" ref="R19:R39">D19+E19+F19+G19+H19+I19+J19+K19+L19+M19+O19</f>
        <v>40</v>
      </c>
      <c r="S19" s="48">
        <f t="shared" si="0"/>
        <v>55</v>
      </c>
      <c r="T19" s="49" t="s">
        <v>39</v>
      </c>
      <c r="U19" s="50">
        <v>2</v>
      </c>
      <c r="V19" s="47"/>
      <c r="W19" s="47"/>
      <c r="X19" s="47"/>
      <c r="Y19" s="47"/>
      <c r="Z19" s="47"/>
      <c r="AA19" s="47"/>
      <c r="AB19" s="47"/>
      <c r="AC19" s="47"/>
      <c r="AD19" s="48"/>
      <c r="AE19" s="48"/>
      <c r="AF19" s="48"/>
      <c r="AG19" s="48"/>
      <c r="AH19" s="48"/>
      <c r="AI19" s="48"/>
      <c r="AJ19" s="48">
        <f aca="true" t="shared" si="5" ref="AJ19:AJ39">SUM(V19:AG19)</f>
        <v>0</v>
      </c>
      <c r="AK19" s="48">
        <f t="shared" si="1"/>
        <v>0</v>
      </c>
      <c r="AL19" s="49"/>
      <c r="AM19" s="50"/>
      <c r="AN19" s="51">
        <f t="shared" si="2"/>
        <v>55</v>
      </c>
      <c r="AO19" s="51">
        <f t="shared" si="3"/>
        <v>2</v>
      </c>
    </row>
    <row r="20" spans="1:41" ht="15" customHeight="1">
      <c r="A20" s="44">
        <v>3</v>
      </c>
      <c r="B20" s="52" t="s">
        <v>22</v>
      </c>
      <c r="C20" s="45" t="s">
        <v>40</v>
      </c>
      <c r="D20" s="46">
        <v>25</v>
      </c>
      <c r="E20" s="47"/>
      <c r="F20" s="48"/>
      <c r="G20" s="48"/>
      <c r="H20" s="48"/>
      <c r="I20" s="48">
        <v>20</v>
      </c>
      <c r="J20" s="48"/>
      <c r="K20" s="48"/>
      <c r="L20" s="48"/>
      <c r="M20" s="48"/>
      <c r="N20" s="48"/>
      <c r="O20" s="48"/>
      <c r="P20" s="48"/>
      <c r="Q20" s="48">
        <v>20</v>
      </c>
      <c r="R20" s="48">
        <f t="shared" si="4"/>
        <v>45</v>
      </c>
      <c r="S20" s="48">
        <f t="shared" si="0"/>
        <v>65</v>
      </c>
      <c r="T20" s="49" t="s">
        <v>39</v>
      </c>
      <c r="U20" s="50">
        <v>2.5</v>
      </c>
      <c r="V20" s="47"/>
      <c r="W20" s="47"/>
      <c r="X20" s="47"/>
      <c r="Y20" s="47"/>
      <c r="Z20" s="47"/>
      <c r="AA20" s="47"/>
      <c r="AB20" s="47"/>
      <c r="AC20" s="47"/>
      <c r="AD20" s="48"/>
      <c r="AE20" s="48"/>
      <c r="AF20" s="48"/>
      <c r="AG20" s="48"/>
      <c r="AH20" s="48"/>
      <c r="AI20" s="48"/>
      <c r="AJ20" s="48">
        <f t="shared" si="5"/>
        <v>0</v>
      </c>
      <c r="AK20" s="48">
        <f t="shared" si="1"/>
        <v>0</v>
      </c>
      <c r="AL20" s="49"/>
      <c r="AM20" s="50"/>
      <c r="AN20" s="51">
        <f t="shared" si="2"/>
        <v>65</v>
      </c>
      <c r="AO20" s="51">
        <f t="shared" si="3"/>
        <v>2.5</v>
      </c>
    </row>
    <row r="21" spans="1:41" ht="15" customHeight="1">
      <c r="A21" s="44">
        <v>4</v>
      </c>
      <c r="B21" s="52" t="s">
        <v>22</v>
      </c>
      <c r="C21" s="45" t="s">
        <v>41</v>
      </c>
      <c r="D21" s="53"/>
      <c r="E21" s="47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>
        <f t="shared" si="4"/>
        <v>0</v>
      </c>
      <c r="S21" s="48">
        <f t="shared" si="0"/>
        <v>0</v>
      </c>
      <c r="T21" s="49"/>
      <c r="U21" s="50"/>
      <c r="V21" s="47">
        <v>40</v>
      </c>
      <c r="W21" s="47"/>
      <c r="X21" s="54">
        <v>20</v>
      </c>
      <c r="Y21" s="47"/>
      <c r="Z21" s="47"/>
      <c r="AA21" s="47"/>
      <c r="AB21" s="47"/>
      <c r="AC21" s="47"/>
      <c r="AD21" s="48"/>
      <c r="AE21" s="48"/>
      <c r="AF21" s="48"/>
      <c r="AG21" s="48"/>
      <c r="AH21" s="48"/>
      <c r="AI21" s="48">
        <v>15</v>
      </c>
      <c r="AJ21" s="48">
        <f t="shared" si="5"/>
        <v>60</v>
      </c>
      <c r="AK21" s="48">
        <f t="shared" si="1"/>
        <v>75</v>
      </c>
      <c r="AL21" s="49" t="s">
        <v>37</v>
      </c>
      <c r="AM21" s="50">
        <v>3</v>
      </c>
      <c r="AN21" s="51">
        <f t="shared" si="2"/>
        <v>75</v>
      </c>
      <c r="AO21" s="51">
        <f t="shared" si="3"/>
        <v>3</v>
      </c>
    </row>
    <row r="22" spans="1:41" ht="15" customHeight="1">
      <c r="A22" s="44">
        <v>5</v>
      </c>
      <c r="B22" s="52" t="s">
        <v>22</v>
      </c>
      <c r="C22" s="45" t="s">
        <v>42</v>
      </c>
      <c r="D22" s="53"/>
      <c r="E22" s="47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>
        <f t="shared" si="4"/>
        <v>0</v>
      </c>
      <c r="S22" s="48">
        <f t="shared" si="0"/>
        <v>0</v>
      </c>
      <c r="T22" s="49"/>
      <c r="U22" s="50"/>
      <c r="V22" s="47">
        <v>30</v>
      </c>
      <c r="W22" s="47"/>
      <c r="X22" s="54">
        <v>20</v>
      </c>
      <c r="Y22" s="47"/>
      <c r="Z22" s="47"/>
      <c r="AA22" s="47"/>
      <c r="AB22" s="47"/>
      <c r="AC22" s="47"/>
      <c r="AD22" s="48"/>
      <c r="AE22" s="48"/>
      <c r="AF22" s="48"/>
      <c r="AG22" s="48"/>
      <c r="AH22" s="48"/>
      <c r="AI22" s="48">
        <v>15</v>
      </c>
      <c r="AJ22" s="48">
        <f t="shared" si="5"/>
        <v>50</v>
      </c>
      <c r="AK22" s="48">
        <f t="shared" si="1"/>
        <v>65</v>
      </c>
      <c r="AL22" s="49" t="s">
        <v>39</v>
      </c>
      <c r="AM22" s="50">
        <v>2.5</v>
      </c>
      <c r="AN22" s="51">
        <f t="shared" si="2"/>
        <v>65</v>
      </c>
      <c r="AO22" s="51">
        <f t="shared" si="3"/>
        <v>2.5</v>
      </c>
    </row>
    <row r="23" spans="1:41" ht="15" customHeight="1">
      <c r="A23" s="44">
        <v>6</v>
      </c>
      <c r="B23" s="52" t="s">
        <v>22</v>
      </c>
      <c r="C23" s="45" t="s">
        <v>43</v>
      </c>
      <c r="D23" s="53">
        <v>30</v>
      </c>
      <c r="E23" s="47"/>
      <c r="F23" s="48">
        <v>30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>
        <v>15</v>
      </c>
      <c r="R23" s="48">
        <f t="shared" si="4"/>
        <v>60</v>
      </c>
      <c r="S23" s="48">
        <f t="shared" si="0"/>
        <v>75</v>
      </c>
      <c r="T23" s="49" t="s">
        <v>37</v>
      </c>
      <c r="U23" s="50">
        <v>3</v>
      </c>
      <c r="V23" s="47"/>
      <c r="W23" s="47"/>
      <c r="X23" s="47"/>
      <c r="Y23" s="47"/>
      <c r="Z23" s="47"/>
      <c r="AA23" s="47"/>
      <c r="AB23" s="47"/>
      <c r="AC23" s="47"/>
      <c r="AD23" s="48"/>
      <c r="AE23" s="48"/>
      <c r="AF23" s="48"/>
      <c r="AG23" s="48"/>
      <c r="AH23" s="48"/>
      <c r="AI23" s="48"/>
      <c r="AJ23" s="48">
        <f t="shared" si="5"/>
        <v>0</v>
      </c>
      <c r="AK23" s="48">
        <f t="shared" si="1"/>
        <v>0</v>
      </c>
      <c r="AL23" s="49"/>
      <c r="AM23" s="50"/>
      <c r="AN23" s="51">
        <f t="shared" si="2"/>
        <v>75</v>
      </c>
      <c r="AO23" s="51">
        <f t="shared" si="3"/>
        <v>3</v>
      </c>
    </row>
    <row r="24" spans="1:41" ht="15" customHeight="1">
      <c r="A24" s="44">
        <v>7</v>
      </c>
      <c r="B24" s="52" t="s">
        <v>22</v>
      </c>
      <c r="C24" s="45" t="s">
        <v>44</v>
      </c>
      <c r="D24" s="53"/>
      <c r="E24" s="47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>
        <f t="shared" si="4"/>
        <v>0</v>
      </c>
      <c r="S24" s="48">
        <f t="shared" si="0"/>
        <v>0</v>
      </c>
      <c r="T24" s="49"/>
      <c r="U24" s="50"/>
      <c r="V24" s="47">
        <v>30</v>
      </c>
      <c r="W24" s="47"/>
      <c r="X24" s="47"/>
      <c r="Y24" s="47"/>
      <c r="Z24" s="47"/>
      <c r="AA24" s="47"/>
      <c r="AB24" s="47"/>
      <c r="AC24" s="47"/>
      <c r="AD24" s="48"/>
      <c r="AE24" s="48"/>
      <c r="AF24" s="48"/>
      <c r="AG24" s="48"/>
      <c r="AH24" s="48"/>
      <c r="AI24" s="48">
        <v>20</v>
      </c>
      <c r="AJ24" s="48">
        <f t="shared" si="5"/>
        <v>30</v>
      </c>
      <c r="AK24" s="48">
        <f t="shared" si="1"/>
        <v>50</v>
      </c>
      <c r="AL24" s="49" t="s">
        <v>39</v>
      </c>
      <c r="AM24" s="50">
        <v>2</v>
      </c>
      <c r="AN24" s="51">
        <f t="shared" si="2"/>
        <v>50</v>
      </c>
      <c r="AO24" s="51">
        <f t="shared" si="3"/>
        <v>2</v>
      </c>
    </row>
    <row r="25" spans="1:41" ht="15" customHeight="1">
      <c r="A25" s="44">
        <v>8</v>
      </c>
      <c r="B25" s="52" t="s">
        <v>22</v>
      </c>
      <c r="C25" s="45" t="s">
        <v>45</v>
      </c>
      <c r="D25" s="53">
        <v>30</v>
      </c>
      <c r="E25" s="47"/>
      <c r="F25" s="48"/>
      <c r="G25" s="48"/>
      <c r="H25" s="48">
        <v>70</v>
      </c>
      <c r="I25" s="48"/>
      <c r="J25" s="48"/>
      <c r="K25" s="48"/>
      <c r="L25" s="48"/>
      <c r="M25" s="48"/>
      <c r="N25" s="48"/>
      <c r="O25" s="48"/>
      <c r="P25" s="48"/>
      <c r="Q25" s="48">
        <v>30</v>
      </c>
      <c r="R25" s="48">
        <f t="shared" si="4"/>
        <v>100</v>
      </c>
      <c r="S25" s="48">
        <f t="shared" si="0"/>
        <v>130</v>
      </c>
      <c r="T25" s="49" t="s">
        <v>39</v>
      </c>
      <c r="U25" s="50">
        <v>4.5</v>
      </c>
      <c r="V25" s="47">
        <v>10</v>
      </c>
      <c r="W25" s="47"/>
      <c r="X25" s="47"/>
      <c r="Y25" s="47"/>
      <c r="Z25" s="47">
        <v>80</v>
      </c>
      <c r="AA25" s="47"/>
      <c r="AB25" s="47"/>
      <c r="AC25" s="47">
        <v>80</v>
      </c>
      <c r="AD25" s="48"/>
      <c r="AE25" s="48"/>
      <c r="AF25" s="48"/>
      <c r="AG25" s="48"/>
      <c r="AH25" s="48">
        <v>120</v>
      </c>
      <c r="AI25" s="48">
        <v>5</v>
      </c>
      <c r="AJ25" s="48">
        <f t="shared" si="5"/>
        <v>170</v>
      </c>
      <c r="AK25" s="48">
        <f t="shared" si="1"/>
        <v>295</v>
      </c>
      <c r="AL25" s="49" t="s">
        <v>37</v>
      </c>
      <c r="AM25" s="50">
        <v>10.5</v>
      </c>
      <c r="AN25" s="51">
        <f t="shared" si="2"/>
        <v>425</v>
      </c>
      <c r="AO25" s="51">
        <f t="shared" si="3"/>
        <v>15</v>
      </c>
    </row>
    <row r="26" spans="1:41" ht="15" customHeight="1">
      <c r="A26" s="44">
        <v>9</v>
      </c>
      <c r="B26" s="52" t="s">
        <v>22</v>
      </c>
      <c r="C26" s="45" t="s">
        <v>46</v>
      </c>
      <c r="D26" s="53"/>
      <c r="E26" s="47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>
        <f t="shared" si="4"/>
        <v>0</v>
      </c>
      <c r="S26" s="48">
        <f t="shared" si="0"/>
        <v>0</v>
      </c>
      <c r="T26" s="49"/>
      <c r="U26" s="50"/>
      <c r="V26" s="47">
        <v>15</v>
      </c>
      <c r="W26" s="47">
        <v>15</v>
      </c>
      <c r="X26" s="47"/>
      <c r="Y26" s="47"/>
      <c r="Z26" s="47"/>
      <c r="AA26" s="47"/>
      <c r="AB26" s="47"/>
      <c r="AC26" s="47"/>
      <c r="AD26" s="48"/>
      <c r="AE26" s="48"/>
      <c r="AF26" s="48"/>
      <c r="AG26" s="48"/>
      <c r="AH26" s="48"/>
      <c r="AI26" s="48">
        <v>20</v>
      </c>
      <c r="AJ26" s="48">
        <f t="shared" si="5"/>
        <v>30</v>
      </c>
      <c r="AK26" s="48">
        <f t="shared" si="1"/>
        <v>50</v>
      </c>
      <c r="AL26" s="49" t="s">
        <v>39</v>
      </c>
      <c r="AM26" s="50">
        <v>2</v>
      </c>
      <c r="AN26" s="51">
        <f t="shared" si="2"/>
        <v>50</v>
      </c>
      <c r="AO26" s="51">
        <f t="shared" si="3"/>
        <v>2</v>
      </c>
    </row>
    <row r="27" spans="1:41" ht="15" customHeight="1">
      <c r="A27" s="44">
        <v>10</v>
      </c>
      <c r="B27" s="52" t="s">
        <v>22</v>
      </c>
      <c r="C27" s="45" t="s">
        <v>47</v>
      </c>
      <c r="D27" s="53"/>
      <c r="E27" s="47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>
        <f t="shared" si="4"/>
        <v>0</v>
      </c>
      <c r="S27" s="48">
        <f t="shared" si="0"/>
        <v>0</v>
      </c>
      <c r="T27" s="49"/>
      <c r="U27" s="50"/>
      <c r="V27" s="135"/>
      <c r="W27" s="135"/>
      <c r="X27" s="135"/>
      <c r="Y27" s="135"/>
      <c r="Z27" s="135"/>
      <c r="AA27" s="135"/>
      <c r="AB27" s="135"/>
      <c r="AC27" s="135"/>
      <c r="AD27" s="136"/>
      <c r="AE27" s="136"/>
      <c r="AF27" s="136"/>
      <c r="AG27" s="136"/>
      <c r="AH27" s="136"/>
      <c r="AI27" s="136"/>
      <c r="AJ27" s="136">
        <f t="shared" si="5"/>
        <v>0</v>
      </c>
      <c r="AK27" s="136">
        <f t="shared" si="1"/>
        <v>0</v>
      </c>
      <c r="AL27" s="137"/>
      <c r="AM27" s="138"/>
      <c r="AN27" s="139">
        <f t="shared" si="2"/>
        <v>0</v>
      </c>
      <c r="AO27" s="139">
        <f t="shared" si="3"/>
        <v>0</v>
      </c>
    </row>
    <row r="28" spans="1:41" ht="15" customHeight="1">
      <c r="A28" s="44">
        <v>11</v>
      </c>
      <c r="B28" s="52" t="s">
        <v>22</v>
      </c>
      <c r="C28" s="45" t="s">
        <v>48</v>
      </c>
      <c r="D28" s="53"/>
      <c r="E28" s="47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>
        <f t="shared" si="4"/>
        <v>0</v>
      </c>
      <c r="S28" s="48">
        <f t="shared" si="0"/>
        <v>0</v>
      </c>
      <c r="T28" s="49"/>
      <c r="U28" s="50"/>
      <c r="V28" s="47">
        <v>10</v>
      </c>
      <c r="W28" s="47"/>
      <c r="X28" s="47">
        <v>10</v>
      </c>
      <c r="Y28" s="47"/>
      <c r="Z28" s="47">
        <v>20</v>
      </c>
      <c r="AA28" s="47"/>
      <c r="AB28" s="47">
        <v>10</v>
      </c>
      <c r="AC28" s="47"/>
      <c r="AD28" s="48"/>
      <c r="AE28" s="48"/>
      <c r="AF28" s="48"/>
      <c r="AG28" s="48"/>
      <c r="AH28" s="48"/>
      <c r="AI28" s="48">
        <v>5</v>
      </c>
      <c r="AJ28" s="48">
        <f t="shared" si="5"/>
        <v>50</v>
      </c>
      <c r="AK28" s="48">
        <f t="shared" si="1"/>
        <v>55</v>
      </c>
      <c r="AL28" s="49" t="s">
        <v>37</v>
      </c>
      <c r="AM28" s="50">
        <v>2</v>
      </c>
      <c r="AN28" s="51">
        <f t="shared" si="2"/>
        <v>55</v>
      </c>
      <c r="AO28" s="51">
        <f t="shared" si="3"/>
        <v>2</v>
      </c>
    </row>
    <row r="29" spans="1:41" ht="15" customHeight="1">
      <c r="A29" s="44">
        <v>12</v>
      </c>
      <c r="B29" s="52" t="s">
        <v>22</v>
      </c>
      <c r="C29" s="55" t="s">
        <v>49</v>
      </c>
      <c r="D29" s="53"/>
      <c r="E29" s="47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>
        <f t="shared" si="4"/>
        <v>0</v>
      </c>
      <c r="S29" s="48">
        <f t="shared" si="0"/>
        <v>0</v>
      </c>
      <c r="T29" s="49"/>
      <c r="U29" s="50"/>
      <c r="V29" s="47">
        <v>25</v>
      </c>
      <c r="W29" s="48"/>
      <c r="X29" s="47">
        <v>15</v>
      </c>
      <c r="Y29" s="47"/>
      <c r="Z29" s="47"/>
      <c r="AA29" s="47"/>
      <c r="AB29" s="47"/>
      <c r="AC29" s="47"/>
      <c r="AD29" s="48"/>
      <c r="AE29" s="48"/>
      <c r="AF29" s="48"/>
      <c r="AG29" s="48"/>
      <c r="AH29" s="48"/>
      <c r="AJ29" s="48">
        <f t="shared" si="5"/>
        <v>40</v>
      </c>
      <c r="AK29" s="48">
        <f t="shared" si="1"/>
        <v>40</v>
      </c>
      <c r="AL29" s="56" t="s">
        <v>39</v>
      </c>
      <c r="AM29" s="57">
        <v>1.5</v>
      </c>
      <c r="AN29" s="51">
        <f t="shared" si="2"/>
        <v>40</v>
      </c>
      <c r="AO29" s="51">
        <f t="shared" si="3"/>
        <v>1.5</v>
      </c>
    </row>
    <row r="30" spans="1:41" ht="15" customHeight="1">
      <c r="A30" s="44">
        <v>13</v>
      </c>
      <c r="B30" s="52" t="s">
        <v>22</v>
      </c>
      <c r="C30" s="55" t="s">
        <v>50</v>
      </c>
      <c r="D30" s="53">
        <v>10</v>
      </c>
      <c r="E30" s="47"/>
      <c r="F30" s="48"/>
      <c r="G30" s="48"/>
      <c r="H30" s="48">
        <v>16</v>
      </c>
      <c r="I30" s="48"/>
      <c r="J30" s="48"/>
      <c r="K30" s="48"/>
      <c r="L30" s="48"/>
      <c r="M30" s="48"/>
      <c r="N30" s="48"/>
      <c r="O30" s="48"/>
      <c r="P30" s="48"/>
      <c r="Q30" s="48">
        <v>20</v>
      </c>
      <c r="R30" s="48">
        <f t="shared" si="4"/>
        <v>26</v>
      </c>
      <c r="S30" s="48">
        <f t="shared" si="0"/>
        <v>46</v>
      </c>
      <c r="T30" s="49" t="s">
        <v>39</v>
      </c>
      <c r="U30" s="50">
        <v>1.5</v>
      </c>
      <c r="V30" s="47"/>
      <c r="W30" s="47"/>
      <c r="X30" s="47"/>
      <c r="Y30" s="47"/>
      <c r="Z30" s="47"/>
      <c r="AA30" s="47"/>
      <c r="AB30" s="47"/>
      <c r="AC30" s="47"/>
      <c r="AD30" s="48"/>
      <c r="AE30" s="48"/>
      <c r="AF30" s="48"/>
      <c r="AG30" s="48"/>
      <c r="AH30" s="48"/>
      <c r="AI30" s="48"/>
      <c r="AJ30" s="48">
        <f t="shared" si="5"/>
        <v>0</v>
      </c>
      <c r="AK30" s="48">
        <f t="shared" si="1"/>
        <v>0</v>
      </c>
      <c r="AL30" s="49"/>
      <c r="AM30" s="50"/>
      <c r="AN30" s="51">
        <f t="shared" si="2"/>
        <v>46</v>
      </c>
      <c r="AO30" s="51">
        <f t="shared" si="3"/>
        <v>1.5</v>
      </c>
    </row>
    <row r="31" spans="1:41" ht="28.5">
      <c r="A31" s="44">
        <v>14</v>
      </c>
      <c r="B31" s="52" t="s">
        <v>22</v>
      </c>
      <c r="C31" s="55" t="s">
        <v>51</v>
      </c>
      <c r="D31" s="53"/>
      <c r="E31" s="47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>
        <f t="shared" si="4"/>
        <v>0</v>
      </c>
      <c r="S31" s="48">
        <f t="shared" si="0"/>
        <v>0</v>
      </c>
      <c r="T31" s="49"/>
      <c r="U31" s="50"/>
      <c r="V31" s="135"/>
      <c r="W31" s="135"/>
      <c r="X31" s="135"/>
      <c r="Y31" s="135"/>
      <c r="Z31" s="135"/>
      <c r="AA31" s="135"/>
      <c r="AB31" s="135"/>
      <c r="AC31" s="135"/>
      <c r="AD31" s="136"/>
      <c r="AE31" s="136"/>
      <c r="AF31" s="136"/>
      <c r="AG31" s="136"/>
      <c r="AH31" s="136"/>
      <c r="AI31" s="136"/>
      <c r="AJ31" s="136">
        <f t="shared" si="5"/>
        <v>0</v>
      </c>
      <c r="AK31" s="136">
        <f t="shared" si="1"/>
        <v>0</v>
      </c>
      <c r="AL31" s="137"/>
      <c r="AM31" s="138"/>
      <c r="AN31" s="139">
        <f t="shared" si="2"/>
        <v>0</v>
      </c>
      <c r="AO31" s="139">
        <f t="shared" si="3"/>
        <v>0</v>
      </c>
    </row>
    <row r="32" spans="1:41" ht="28.5">
      <c r="A32" s="44">
        <v>15</v>
      </c>
      <c r="B32" s="52" t="s">
        <v>22</v>
      </c>
      <c r="C32" s="142" t="s">
        <v>52</v>
      </c>
      <c r="D32" s="53"/>
      <c r="E32" s="47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>
        <f t="shared" si="4"/>
        <v>0</v>
      </c>
      <c r="S32" s="48">
        <f t="shared" si="0"/>
        <v>0</v>
      </c>
      <c r="T32" s="49"/>
      <c r="U32" s="50"/>
      <c r="V32" s="135"/>
      <c r="W32" s="135"/>
      <c r="X32" s="135"/>
      <c r="Y32" s="135"/>
      <c r="Z32" s="135"/>
      <c r="AA32" s="135"/>
      <c r="AB32" s="135"/>
      <c r="AC32" s="135"/>
      <c r="AD32" s="136"/>
      <c r="AE32" s="136"/>
      <c r="AF32" s="136"/>
      <c r="AG32" s="136"/>
      <c r="AH32" s="136"/>
      <c r="AI32" s="136"/>
      <c r="AJ32" s="136">
        <f t="shared" si="5"/>
        <v>0</v>
      </c>
      <c r="AK32" s="136">
        <f t="shared" si="1"/>
        <v>0</v>
      </c>
      <c r="AL32" s="137"/>
      <c r="AM32" s="138"/>
      <c r="AN32" s="139">
        <f t="shared" si="2"/>
        <v>0</v>
      </c>
      <c r="AO32" s="139">
        <f t="shared" si="3"/>
        <v>0</v>
      </c>
    </row>
    <row r="33" spans="1:41" ht="15" customHeight="1">
      <c r="A33" s="44">
        <v>16</v>
      </c>
      <c r="B33" s="52" t="s">
        <v>22</v>
      </c>
      <c r="C33" s="45" t="s">
        <v>53</v>
      </c>
      <c r="D33" s="53"/>
      <c r="E33" s="47"/>
      <c r="F33" s="48"/>
      <c r="G33" s="48"/>
      <c r="H33" s="48"/>
      <c r="I33" s="48"/>
      <c r="J33" s="48"/>
      <c r="K33" s="48"/>
      <c r="L33" s="48"/>
      <c r="M33" s="48">
        <v>30</v>
      </c>
      <c r="N33" s="48"/>
      <c r="O33" s="48"/>
      <c r="P33" s="48"/>
      <c r="Q33" s="48"/>
      <c r="R33" s="48">
        <f t="shared" si="4"/>
        <v>30</v>
      </c>
      <c r="S33" s="48">
        <f t="shared" si="0"/>
        <v>30</v>
      </c>
      <c r="T33" s="49" t="s">
        <v>39</v>
      </c>
      <c r="U33" s="50">
        <v>1</v>
      </c>
      <c r="V33" s="47"/>
      <c r="W33" s="47"/>
      <c r="X33" s="47"/>
      <c r="Y33" s="47"/>
      <c r="Z33" s="47"/>
      <c r="AA33" s="47"/>
      <c r="AB33" s="47"/>
      <c r="AC33" s="47"/>
      <c r="AD33" s="48"/>
      <c r="AE33" s="48">
        <v>30</v>
      </c>
      <c r="AF33" s="48"/>
      <c r="AG33" s="48"/>
      <c r="AH33" s="48"/>
      <c r="AI33" s="48"/>
      <c r="AJ33" s="48">
        <f t="shared" si="5"/>
        <v>30</v>
      </c>
      <c r="AK33" s="48">
        <f t="shared" si="1"/>
        <v>30</v>
      </c>
      <c r="AL33" s="49" t="s">
        <v>39</v>
      </c>
      <c r="AM33" s="50">
        <v>1</v>
      </c>
      <c r="AN33" s="51">
        <f t="shared" si="2"/>
        <v>60</v>
      </c>
      <c r="AO33" s="51">
        <f t="shared" si="3"/>
        <v>2</v>
      </c>
    </row>
    <row r="34" spans="1:41" ht="15" customHeight="1">
      <c r="A34" s="44">
        <v>17</v>
      </c>
      <c r="B34" s="52" t="s">
        <v>22</v>
      </c>
      <c r="C34" s="45" t="s">
        <v>54</v>
      </c>
      <c r="D34" s="53">
        <v>20</v>
      </c>
      <c r="E34" s="47"/>
      <c r="F34" s="48">
        <v>10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>
        <v>20</v>
      </c>
      <c r="R34" s="48">
        <f t="shared" si="4"/>
        <v>30</v>
      </c>
      <c r="S34" s="48">
        <f t="shared" si="0"/>
        <v>50</v>
      </c>
      <c r="T34" s="49" t="s">
        <v>39</v>
      </c>
      <c r="U34" s="50">
        <v>2</v>
      </c>
      <c r="V34" s="47"/>
      <c r="W34" s="47"/>
      <c r="X34" s="47"/>
      <c r="Y34" s="47"/>
      <c r="Z34" s="47"/>
      <c r="AA34" s="47"/>
      <c r="AB34" s="47"/>
      <c r="AC34" s="47"/>
      <c r="AD34" s="48"/>
      <c r="AE34" s="48"/>
      <c r="AF34" s="48"/>
      <c r="AG34" s="48"/>
      <c r="AH34" s="48"/>
      <c r="AI34" s="48"/>
      <c r="AJ34" s="48">
        <f t="shared" si="5"/>
        <v>0</v>
      </c>
      <c r="AK34" s="48">
        <f t="shared" si="1"/>
        <v>0</v>
      </c>
      <c r="AL34" s="49"/>
      <c r="AM34" s="50"/>
      <c r="AN34" s="51">
        <f t="shared" si="2"/>
        <v>50</v>
      </c>
      <c r="AO34" s="51">
        <f t="shared" si="3"/>
        <v>2</v>
      </c>
    </row>
    <row r="35" spans="1:41" ht="15" customHeight="1">
      <c r="A35" s="44">
        <v>18</v>
      </c>
      <c r="B35" s="52" t="s">
        <v>22</v>
      </c>
      <c r="C35" s="45" t="s">
        <v>55</v>
      </c>
      <c r="D35" s="53">
        <v>25</v>
      </c>
      <c r="E35" s="47"/>
      <c r="F35" s="48">
        <v>20</v>
      </c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>
        <v>15</v>
      </c>
      <c r="R35" s="48">
        <f t="shared" si="4"/>
        <v>45</v>
      </c>
      <c r="S35" s="48">
        <f t="shared" si="0"/>
        <v>60</v>
      </c>
      <c r="T35" s="49" t="s">
        <v>39</v>
      </c>
      <c r="U35" s="50">
        <v>2.5</v>
      </c>
      <c r="V35" s="47"/>
      <c r="W35" s="47"/>
      <c r="X35" s="47"/>
      <c r="Y35" s="47"/>
      <c r="Z35" s="47"/>
      <c r="AA35" s="47"/>
      <c r="AB35" s="47"/>
      <c r="AC35" s="47"/>
      <c r="AD35" s="48"/>
      <c r="AE35" s="48"/>
      <c r="AF35" s="48"/>
      <c r="AG35" s="48"/>
      <c r="AH35" s="48"/>
      <c r="AI35" s="48"/>
      <c r="AJ35" s="48">
        <f t="shared" si="5"/>
        <v>0</v>
      </c>
      <c r="AK35" s="48">
        <f t="shared" si="1"/>
        <v>0</v>
      </c>
      <c r="AL35" s="49"/>
      <c r="AM35" s="50"/>
      <c r="AN35" s="51">
        <f t="shared" si="2"/>
        <v>60</v>
      </c>
      <c r="AO35" s="51">
        <f t="shared" si="3"/>
        <v>2.5</v>
      </c>
    </row>
    <row r="36" spans="1:41" ht="15" customHeight="1">
      <c r="A36" s="44">
        <v>19</v>
      </c>
      <c r="B36" s="52" t="s">
        <v>22</v>
      </c>
      <c r="C36" s="45" t="s">
        <v>56</v>
      </c>
      <c r="D36" s="53">
        <v>25</v>
      </c>
      <c r="E36" s="47"/>
      <c r="F36" s="48">
        <v>10</v>
      </c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>
        <v>15</v>
      </c>
      <c r="R36" s="48">
        <f t="shared" si="4"/>
        <v>35</v>
      </c>
      <c r="S36" s="48">
        <f t="shared" si="0"/>
        <v>50</v>
      </c>
      <c r="T36" s="49" t="s">
        <v>39</v>
      </c>
      <c r="U36" s="50">
        <v>2</v>
      </c>
      <c r="V36" s="47"/>
      <c r="W36" s="47"/>
      <c r="X36" s="47"/>
      <c r="Y36" s="47"/>
      <c r="Z36" s="47"/>
      <c r="AA36" s="47"/>
      <c r="AB36" s="47"/>
      <c r="AC36" s="47"/>
      <c r="AD36" s="48"/>
      <c r="AE36" s="48"/>
      <c r="AF36" s="48"/>
      <c r="AG36" s="48"/>
      <c r="AH36" s="48"/>
      <c r="AI36" s="48"/>
      <c r="AJ36" s="48">
        <f t="shared" si="5"/>
        <v>0</v>
      </c>
      <c r="AK36" s="48">
        <f t="shared" si="1"/>
        <v>0</v>
      </c>
      <c r="AL36" s="49"/>
      <c r="AM36" s="50"/>
      <c r="AN36" s="51">
        <f t="shared" si="2"/>
        <v>50</v>
      </c>
      <c r="AO36" s="51">
        <f t="shared" si="3"/>
        <v>2</v>
      </c>
    </row>
    <row r="37" spans="1:41" ht="15" customHeight="1">
      <c r="A37" s="44">
        <v>20</v>
      </c>
      <c r="B37" s="52" t="s">
        <v>22</v>
      </c>
      <c r="C37" s="45" t="s">
        <v>57</v>
      </c>
      <c r="D37" s="53">
        <v>20</v>
      </c>
      <c r="E37" s="47"/>
      <c r="F37" s="48">
        <v>25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>
        <v>15</v>
      </c>
      <c r="R37" s="48">
        <f t="shared" si="4"/>
        <v>45</v>
      </c>
      <c r="S37" s="48">
        <f t="shared" si="0"/>
        <v>60</v>
      </c>
      <c r="T37" s="49" t="s">
        <v>39</v>
      </c>
      <c r="U37" s="50">
        <v>2.5</v>
      </c>
      <c r="V37" s="47"/>
      <c r="W37" s="47"/>
      <c r="X37" s="47"/>
      <c r="Y37" s="47"/>
      <c r="Z37" s="47"/>
      <c r="AA37" s="47"/>
      <c r="AB37" s="47"/>
      <c r="AC37" s="47"/>
      <c r="AD37" s="48"/>
      <c r="AE37" s="48"/>
      <c r="AF37" s="48"/>
      <c r="AG37" s="48"/>
      <c r="AH37" s="48"/>
      <c r="AI37" s="48"/>
      <c r="AJ37" s="48">
        <f t="shared" si="5"/>
        <v>0</v>
      </c>
      <c r="AK37" s="48">
        <f t="shared" si="1"/>
        <v>0</v>
      </c>
      <c r="AL37" s="49"/>
      <c r="AM37" s="50"/>
      <c r="AN37" s="51">
        <f t="shared" si="2"/>
        <v>60</v>
      </c>
      <c r="AO37" s="51">
        <f t="shared" si="3"/>
        <v>2.5</v>
      </c>
    </row>
    <row r="38" spans="1:41" ht="15" customHeight="1">
      <c r="A38" s="44">
        <v>21</v>
      </c>
      <c r="B38" s="52" t="s">
        <v>22</v>
      </c>
      <c r="C38" s="45" t="s">
        <v>58</v>
      </c>
      <c r="D38" s="53">
        <v>15</v>
      </c>
      <c r="E38" s="47"/>
      <c r="F38" s="48">
        <v>10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>
        <v>25</v>
      </c>
      <c r="R38" s="48">
        <f t="shared" si="4"/>
        <v>25</v>
      </c>
      <c r="S38" s="48">
        <f t="shared" si="0"/>
        <v>50</v>
      </c>
      <c r="T38" s="49" t="s">
        <v>39</v>
      </c>
      <c r="U38" s="50">
        <v>2</v>
      </c>
      <c r="V38" s="47">
        <v>15</v>
      </c>
      <c r="W38" s="47"/>
      <c r="X38" s="47"/>
      <c r="Y38" s="47"/>
      <c r="Z38" s="47"/>
      <c r="AA38" s="47"/>
      <c r="AB38" s="47"/>
      <c r="AC38" s="47"/>
      <c r="AD38" s="48"/>
      <c r="AE38" s="48"/>
      <c r="AF38" s="48"/>
      <c r="AG38" s="48"/>
      <c r="AH38" s="48"/>
      <c r="AI38" s="48">
        <v>15</v>
      </c>
      <c r="AJ38" s="48">
        <f t="shared" si="5"/>
        <v>15</v>
      </c>
      <c r="AK38" s="48">
        <f t="shared" si="1"/>
        <v>30</v>
      </c>
      <c r="AL38" s="49" t="s">
        <v>39</v>
      </c>
      <c r="AM38" s="50">
        <v>1</v>
      </c>
      <c r="AN38" s="51">
        <f t="shared" si="2"/>
        <v>80</v>
      </c>
      <c r="AO38" s="51">
        <f t="shared" si="3"/>
        <v>3</v>
      </c>
    </row>
    <row r="39" spans="1:41" ht="15" thickBot="1">
      <c r="A39" s="58">
        <v>22</v>
      </c>
      <c r="B39" s="59" t="s">
        <v>22</v>
      </c>
      <c r="C39" s="55" t="s">
        <v>59</v>
      </c>
      <c r="D39" s="53"/>
      <c r="E39" s="47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>
        <f t="shared" si="4"/>
        <v>0</v>
      </c>
      <c r="S39" s="48">
        <f t="shared" si="0"/>
        <v>0</v>
      </c>
      <c r="T39" s="49"/>
      <c r="U39" s="50"/>
      <c r="V39" s="47"/>
      <c r="W39" s="47"/>
      <c r="X39" s="47"/>
      <c r="Y39" s="47"/>
      <c r="Z39" s="47"/>
      <c r="AA39" s="47"/>
      <c r="AB39" s="47"/>
      <c r="AC39" s="47"/>
      <c r="AD39" s="48"/>
      <c r="AE39" s="48"/>
      <c r="AF39" s="48"/>
      <c r="AG39" s="48">
        <v>15</v>
      </c>
      <c r="AH39" s="48"/>
      <c r="AI39" s="48"/>
      <c r="AJ39" s="48">
        <f t="shared" si="5"/>
        <v>15</v>
      </c>
      <c r="AK39" s="48">
        <f t="shared" si="1"/>
        <v>15</v>
      </c>
      <c r="AL39" s="49" t="s">
        <v>39</v>
      </c>
      <c r="AM39" s="50"/>
      <c r="AN39" s="51">
        <f t="shared" si="2"/>
        <v>15</v>
      </c>
      <c r="AO39" s="51">
        <f t="shared" si="3"/>
        <v>0</v>
      </c>
    </row>
    <row r="40" spans="1:41" ht="13.5" thickBot="1">
      <c r="A40" s="148" t="s">
        <v>2</v>
      </c>
      <c r="B40" s="149"/>
      <c r="C40" s="149"/>
      <c r="D40" s="60">
        <f aca="true" t="shared" si="6" ref="D40:S40">SUM(D18:D39)</f>
        <v>260</v>
      </c>
      <c r="E40" s="60">
        <f t="shared" si="6"/>
        <v>0</v>
      </c>
      <c r="F40" s="60">
        <f t="shared" si="6"/>
        <v>145</v>
      </c>
      <c r="G40" s="60">
        <f t="shared" si="6"/>
        <v>0</v>
      </c>
      <c r="H40" s="60">
        <f t="shared" si="6"/>
        <v>86</v>
      </c>
      <c r="I40" s="60">
        <f t="shared" si="6"/>
        <v>20</v>
      </c>
      <c r="J40" s="60">
        <f t="shared" si="6"/>
        <v>0</v>
      </c>
      <c r="K40" s="60">
        <f t="shared" si="6"/>
        <v>0</v>
      </c>
      <c r="L40" s="60">
        <f t="shared" si="6"/>
        <v>0</v>
      </c>
      <c r="M40" s="60">
        <f t="shared" si="6"/>
        <v>30</v>
      </c>
      <c r="N40" s="60">
        <f t="shared" si="6"/>
        <v>0</v>
      </c>
      <c r="O40" s="60">
        <f t="shared" si="6"/>
        <v>0</v>
      </c>
      <c r="P40" s="60">
        <f t="shared" si="6"/>
        <v>0</v>
      </c>
      <c r="Q40" s="60">
        <f t="shared" si="6"/>
        <v>210</v>
      </c>
      <c r="R40" s="60">
        <f t="shared" si="6"/>
        <v>541</v>
      </c>
      <c r="S40" s="60">
        <f t="shared" si="6"/>
        <v>751</v>
      </c>
      <c r="T40" s="60"/>
      <c r="U40" s="60">
        <f aca="true" t="shared" si="7" ref="U40:AK40">SUM(U18:U39)</f>
        <v>29</v>
      </c>
      <c r="V40" s="60">
        <f t="shared" si="7"/>
        <v>175</v>
      </c>
      <c r="W40" s="60">
        <f t="shared" si="7"/>
        <v>15</v>
      </c>
      <c r="X40" s="60">
        <f t="shared" si="7"/>
        <v>65</v>
      </c>
      <c r="Y40" s="60">
        <f t="shared" si="7"/>
        <v>0</v>
      </c>
      <c r="Z40" s="60">
        <f t="shared" si="7"/>
        <v>100</v>
      </c>
      <c r="AA40" s="60">
        <f t="shared" si="7"/>
        <v>0</v>
      </c>
      <c r="AB40" s="60">
        <f t="shared" si="7"/>
        <v>10</v>
      </c>
      <c r="AC40" s="60">
        <f t="shared" si="7"/>
        <v>80</v>
      </c>
      <c r="AD40" s="60">
        <f t="shared" si="7"/>
        <v>0</v>
      </c>
      <c r="AE40" s="60">
        <f t="shared" si="7"/>
        <v>30</v>
      </c>
      <c r="AF40" s="60">
        <f t="shared" si="7"/>
        <v>0</v>
      </c>
      <c r="AG40" s="60">
        <f t="shared" si="7"/>
        <v>15</v>
      </c>
      <c r="AH40" s="60">
        <f t="shared" si="7"/>
        <v>120</v>
      </c>
      <c r="AI40" s="60">
        <f t="shared" si="7"/>
        <v>95</v>
      </c>
      <c r="AJ40" s="60">
        <f t="shared" si="7"/>
        <v>490</v>
      </c>
      <c r="AK40" s="60">
        <f t="shared" si="7"/>
        <v>705</v>
      </c>
      <c r="AL40" s="60"/>
      <c r="AM40" s="60">
        <f>SUM(AM18:AM39)</f>
        <v>25.5</v>
      </c>
      <c r="AN40" s="61">
        <f>SUM(S40,AK40)</f>
        <v>1456</v>
      </c>
      <c r="AO40" s="61">
        <f>SUM(AO18:AO39)</f>
        <v>54.5</v>
      </c>
    </row>
    <row r="44" spans="3:38" ht="12.75">
      <c r="C44" s="132"/>
      <c r="O44" s="30" t="s">
        <v>3</v>
      </c>
      <c r="AF44" s="150" t="s">
        <v>149</v>
      </c>
      <c r="AG44" s="150"/>
      <c r="AH44" s="150"/>
      <c r="AI44" s="150"/>
      <c r="AJ44" s="150"/>
      <c r="AK44" s="150"/>
      <c r="AL44" s="150"/>
    </row>
    <row r="45" spans="3:38" ht="12.75">
      <c r="C45" s="62" t="s">
        <v>6</v>
      </c>
      <c r="M45" s="63"/>
      <c r="O45" s="131" t="s">
        <v>146</v>
      </c>
      <c r="P45" s="131"/>
      <c r="Q45" s="131"/>
      <c r="R45" s="131"/>
      <c r="S45" s="131"/>
      <c r="T45" s="131"/>
      <c r="U45" s="131"/>
      <c r="AF45" s="150" t="s">
        <v>4</v>
      </c>
      <c r="AG45" s="150"/>
      <c r="AH45" s="150"/>
      <c r="AI45" s="150"/>
      <c r="AJ45" s="150"/>
      <c r="AK45" s="150"/>
      <c r="AL45" s="150"/>
    </row>
  </sheetData>
  <sheetProtection/>
  <mergeCells count="12">
    <mergeCell ref="AF45:AL45"/>
    <mergeCell ref="A16:A17"/>
    <mergeCell ref="C16:C17"/>
    <mergeCell ref="AJ2:AN2"/>
    <mergeCell ref="AJ4:AN4"/>
    <mergeCell ref="AN16:AN17"/>
    <mergeCell ref="AO16:AO17"/>
    <mergeCell ref="A6:AO6"/>
    <mergeCell ref="V16:AM16"/>
    <mergeCell ref="D16:U16"/>
    <mergeCell ref="A40:C40"/>
    <mergeCell ref="AF44:AL44"/>
  </mergeCells>
  <dataValidations count="1">
    <dataValidation type="list" allowBlank="1" showInputMessage="1" showErrorMessage="1" sqref="B18:B39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300" verticalDpi="300" orientation="landscape" paperSize="9" scale="43"/>
  <headerFooter alignWithMargins="0">
    <oddHeader>&amp;C
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2"/>
  <sheetViews>
    <sheetView tabSelected="1" zoomScale="70" zoomScaleNormal="70" zoomScalePageLayoutView="0" workbookViewId="0" topLeftCell="K1">
      <selection activeCell="AC7" sqref="AC7"/>
    </sheetView>
  </sheetViews>
  <sheetFormatPr defaultColWidth="8.8515625" defaultRowHeight="12.75"/>
  <cols>
    <col min="1" max="1" width="4.421875" style="64" customWidth="1"/>
    <col min="2" max="2" width="13.421875" style="64" customWidth="1"/>
    <col min="3" max="3" width="36.421875" style="64" customWidth="1"/>
    <col min="4" max="41" width="7.421875" style="64" customWidth="1"/>
    <col min="42" max="16384" width="8.8515625" style="64" customWidth="1"/>
  </cols>
  <sheetData>
    <row r="1" spans="1:41" ht="15" customHeight="1">
      <c r="A1" s="30"/>
      <c r="B1" s="30"/>
      <c r="C1" s="63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130" t="s">
        <v>143</v>
      </c>
      <c r="AJ1" s="130"/>
      <c r="AK1" s="130"/>
      <c r="AL1" s="31"/>
      <c r="AM1" s="130"/>
      <c r="AN1" s="30"/>
      <c r="AO1" s="30"/>
    </row>
    <row r="2" spans="1:41" ht="15" customHeight="1">
      <c r="A2" s="30"/>
      <c r="B2" s="30"/>
      <c r="C2" s="63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155" t="s">
        <v>151</v>
      </c>
      <c r="AJ2" s="156"/>
      <c r="AK2" s="156"/>
      <c r="AL2" s="156"/>
      <c r="AM2" s="156"/>
      <c r="AN2" s="30"/>
      <c r="AO2" s="30"/>
    </row>
    <row r="3" spans="1:41" ht="15" customHeight="1">
      <c r="A3" s="30"/>
      <c r="B3" s="30"/>
      <c r="C3" s="63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130"/>
      <c r="AJ3" s="130"/>
      <c r="AK3" s="130"/>
      <c r="AL3" s="31"/>
      <c r="AM3" s="130"/>
      <c r="AN3" s="30"/>
      <c r="AO3" s="30"/>
    </row>
    <row r="4" spans="1:41" ht="15" customHeight="1">
      <c r="A4" s="30"/>
      <c r="B4" s="30"/>
      <c r="C4" s="63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155"/>
      <c r="AJ4" s="156"/>
      <c r="AK4" s="156"/>
      <c r="AL4" s="156"/>
      <c r="AM4" s="156"/>
      <c r="AN4" s="30"/>
      <c r="AO4" s="30"/>
    </row>
    <row r="5" spans="1:41" ht="15" customHeight="1">
      <c r="A5" s="30"/>
      <c r="B5" s="30"/>
      <c r="C5" s="63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1"/>
      <c r="AM5" s="30"/>
      <c r="AN5" s="30"/>
      <c r="AO5" s="30"/>
    </row>
    <row r="6" spans="1:41" ht="15" customHeight="1">
      <c r="A6" s="145" t="s">
        <v>65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</row>
    <row r="7" spans="1:41" ht="1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145" t="s">
        <v>31</v>
      </c>
      <c r="O7" s="145"/>
      <c r="P7" s="145"/>
      <c r="Q7" s="145"/>
      <c r="R7" s="145"/>
      <c r="S7" s="145"/>
      <c r="T7" s="145"/>
      <c r="U7" s="145"/>
      <c r="V7" s="145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</row>
    <row r="8" spans="1:41" ht="15" customHeight="1">
      <c r="A8" s="30"/>
      <c r="B8" s="30"/>
      <c r="C8" s="63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</row>
    <row r="9" spans="1:41" ht="15" customHeight="1">
      <c r="A9" s="35" t="s">
        <v>64</v>
      </c>
      <c r="B9" s="30"/>
      <c r="C9" s="30"/>
      <c r="D9" s="30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</row>
    <row r="10" spans="1:41" ht="15" customHeight="1">
      <c r="A10" s="35" t="s">
        <v>32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</row>
    <row r="11" spans="1:41" ht="15" customHeight="1">
      <c r="A11" s="35" t="s">
        <v>76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</row>
    <row r="12" spans="1:41" ht="15" customHeight="1">
      <c r="A12" s="35" t="s">
        <v>35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</row>
    <row r="13" spans="1:41" ht="15" customHeight="1">
      <c r="A13" s="37" t="s">
        <v>69</v>
      </c>
      <c r="B13" s="35"/>
      <c r="C13" s="35"/>
      <c r="D13" s="35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</row>
    <row r="14" spans="2:4" ht="15" customHeight="1">
      <c r="B14" s="30"/>
      <c r="C14" s="30"/>
      <c r="D14" s="30"/>
    </row>
    <row r="15" ht="15" customHeight="1" thickBot="1"/>
    <row r="16" spans="1:41" ht="13.5" thickBot="1">
      <c r="A16" s="171" t="s">
        <v>5</v>
      </c>
      <c r="B16" s="65"/>
      <c r="C16" s="159" t="s">
        <v>28</v>
      </c>
      <c r="D16" s="161" t="s">
        <v>8</v>
      </c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3"/>
      <c r="V16" s="161" t="s">
        <v>9</v>
      </c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4" t="s">
        <v>10</v>
      </c>
      <c r="AO16" s="166" t="s">
        <v>29</v>
      </c>
    </row>
    <row r="17" spans="1:41" ht="237" customHeight="1">
      <c r="A17" s="172"/>
      <c r="B17" s="66" t="s">
        <v>27</v>
      </c>
      <c r="C17" s="160"/>
      <c r="D17" s="67" t="s">
        <v>11</v>
      </c>
      <c r="E17" s="68" t="s">
        <v>12</v>
      </c>
      <c r="F17" s="69" t="s">
        <v>13</v>
      </c>
      <c r="G17" s="69" t="s">
        <v>14</v>
      </c>
      <c r="H17" s="69" t="s">
        <v>15</v>
      </c>
      <c r="I17" s="69" t="s">
        <v>16</v>
      </c>
      <c r="J17" s="69" t="s">
        <v>17</v>
      </c>
      <c r="K17" s="69" t="s">
        <v>66</v>
      </c>
      <c r="L17" s="69" t="s">
        <v>67</v>
      </c>
      <c r="M17" s="69" t="s">
        <v>18</v>
      </c>
      <c r="N17" s="69" t="s">
        <v>23</v>
      </c>
      <c r="O17" s="69" t="s">
        <v>21</v>
      </c>
      <c r="P17" s="69" t="s">
        <v>19</v>
      </c>
      <c r="Q17" s="69" t="s">
        <v>0</v>
      </c>
      <c r="R17" s="69" t="s">
        <v>20</v>
      </c>
      <c r="S17" s="69" t="s">
        <v>7</v>
      </c>
      <c r="T17" s="69" t="s">
        <v>1</v>
      </c>
      <c r="U17" s="70" t="s">
        <v>30</v>
      </c>
      <c r="V17" s="67" t="s">
        <v>11</v>
      </c>
      <c r="W17" s="69" t="s">
        <v>12</v>
      </c>
      <c r="X17" s="69" t="s">
        <v>13</v>
      </c>
      <c r="Y17" s="69" t="s">
        <v>14</v>
      </c>
      <c r="Z17" s="68" t="s">
        <v>15</v>
      </c>
      <c r="AA17" s="68" t="s">
        <v>16</v>
      </c>
      <c r="AB17" s="68" t="s">
        <v>17</v>
      </c>
      <c r="AC17" s="69" t="s">
        <v>68</v>
      </c>
      <c r="AD17" s="69" t="s">
        <v>67</v>
      </c>
      <c r="AE17" s="69" t="s">
        <v>18</v>
      </c>
      <c r="AF17" s="69" t="s">
        <v>23</v>
      </c>
      <c r="AG17" s="69" t="s">
        <v>21</v>
      </c>
      <c r="AH17" s="69" t="s">
        <v>19</v>
      </c>
      <c r="AI17" s="69" t="s">
        <v>0</v>
      </c>
      <c r="AJ17" s="69" t="s">
        <v>20</v>
      </c>
      <c r="AK17" s="69" t="s">
        <v>7</v>
      </c>
      <c r="AL17" s="69" t="s">
        <v>1</v>
      </c>
      <c r="AM17" s="70" t="s">
        <v>30</v>
      </c>
      <c r="AN17" s="165"/>
      <c r="AO17" s="167"/>
    </row>
    <row r="18" spans="1:41" ht="15" customHeight="1">
      <c r="A18" s="71">
        <v>1</v>
      </c>
      <c r="B18" s="72" t="s">
        <v>22</v>
      </c>
      <c r="C18" s="73" t="s">
        <v>60</v>
      </c>
      <c r="D18" s="74"/>
      <c r="E18" s="75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>
        <f aca="true" t="shared" si="0" ref="R18:R25">D18+E18+F18+G18+H18+I18+J18+K18+L18+M18+O18</f>
        <v>0</v>
      </c>
      <c r="S18" s="76">
        <f aca="true" t="shared" si="1" ref="S18:S25">SUM(D18:Q18)</f>
        <v>0</v>
      </c>
      <c r="T18" s="77"/>
      <c r="U18" s="78"/>
      <c r="V18" s="75">
        <v>20</v>
      </c>
      <c r="W18" s="75"/>
      <c r="X18" s="75"/>
      <c r="Y18" s="75"/>
      <c r="Z18" s="75"/>
      <c r="AA18" s="75"/>
      <c r="AB18" s="75">
        <v>15</v>
      </c>
      <c r="AC18" s="75"/>
      <c r="AD18" s="76"/>
      <c r="AE18" s="76"/>
      <c r="AF18" s="76"/>
      <c r="AG18" s="76"/>
      <c r="AH18" s="76"/>
      <c r="AI18" s="79">
        <v>15</v>
      </c>
      <c r="AJ18" s="76">
        <f aca="true" t="shared" si="2" ref="AJ18:AJ25">SUM(V18:AG18)</f>
        <v>35</v>
      </c>
      <c r="AK18" s="76">
        <f aca="true" t="shared" si="3" ref="AK18:AK25">SUM(V18:AI18)</f>
        <v>50</v>
      </c>
      <c r="AL18" s="77" t="s">
        <v>37</v>
      </c>
      <c r="AM18" s="78">
        <v>2</v>
      </c>
      <c r="AN18" s="78">
        <f aca="true" t="shared" si="4" ref="AN18:AN25">AK18+S18</f>
        <v>50</v>
      </c>
      <c r="AO18" s="80">
        <f aca="true" t="shared" si="5" ref="AO18:AO26">SUM(U18,AM18)</f>
        <v>2</v>
      </c>
    </row>
    <row r="19" spans="1:41" ht="15" customHeight="1">
      <c r="A19" s="71">
        <v>2</v>
      </c>
      <c r="B19" s="72" t="s">
        <v>22</v>
      </c>
      <c r="C19" s="141" t="s">
        <v>47</v>
      </c>
      <c r="D19" s="74"/>
      <c r="E19" s="75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7"/>
      <c r="U19" s="78"/>
      <c r="V19" s="75">
        <v>15</v>
      </c>
      <c r="W19" s="75"/>
      <c r="X19" s="75"/>
      <c r="Y19" s="75"/>
      <c r="Z19" s="75"/>
      <c r="AA19" s="75"/>
      <c r="AB19" s="75"/>
      <c r="AC19" s="75">
        <v>20</v>
      </c>
      <c r="AD19" s="76"/>
      <c r="AE19" s="76"/>
      <c r="AF19" s="76"/>
      <c r="AG19" s="76"/>
      <c r="AH19" s="76"/>
      <c r="AI19" s="79">
        <v>25</v>
      </c>
      <c r="AJ19" s="76">
        <f t="shared" si="2"/>
        <v>35</v>
      </c>
      <c r="AK19" s="76">
        <f t="shared" si="3"/>
        <v>60</v>
      </c>
      <c r="AL19" s="77" t="s">
        <v>39</v>
      </c>
      <c r="AM19" s="78">
        <v>2</v>
      </c>
      <c r="AN19" s="78">
        <f t="shared" si="4"/>
        <v>60</v>
      </c>
      <c r="AO19" s="80">
        <f t="shared" si="5"/>
        <v>2</v>
      </c>
    </row>
    <row r="20" spans="1:41" ht="15" customHeight="1">
      <c r="A20" s="71">
        <v>2</v>
      </c>
      <c r="B20" s="72" t="s">
        <v>22</v>
      </c>
      <c r="C20" s="73" t="s">
        <v>61</v>
      </c>
      <c r="D20" s="74">
        <v>45</v>
      </c>
      <c r="E20" s="75"/>
      <c r="F20" s="76"/>
      <c r="G20" s="76"/>
      <c r="H20" s="76"/>
      <c r="I20" s="76"/>
      <c r="J20" s="76"/>
      <c r="K20" s="76">
        <v>80</v>
      </c>
      <c r="L20" s="76"/>
      <c r="M20" s="76"/>
      <c r="N20" s="76"/>
      <c r="O20" s="76"/>
      <c r="P20" s="76"/>
      <c r="Q20" s="76">
        <v>25</v>
      </c>
      <c r="R20" s="76">
        <f t="shared" si="0"/>
        <v>125</v>
      </c>
      <c r="S20" s="76">
        <f t="shared" si="1"/>
        <v>150</v>
      </c>
      <c r="T20" s="77" t="s">
        <v>39</v>
      </c>
      <c r="U20" s="78">
        <v>5</v>
      </c>
      <c r="V20" s="75"/>
      <c r="W20" s="75"/>
      <c r="X20" s="75"/>
      <c r="Y20" s="75"/>
      <c r="Z20" s="75"/>
      <c r="AA20" s="75"/>
      <c r="AB20" s="75"/>
      <c r="AC20" s="75">
        <v>80</v>
      </c>
      <c r="AD20" s="76"/>
      <c r="AE20" s="76"/>
      <c r="AF20" s="76"/>
      <c r="AG20" s="76"/>
      <c r="AH20" s="76">
        <v>160</v>
      </c>
      <c r="AI20" s="76"/>
      <c r="AJ20" s="76">
        <f t="shared" si="2"/>
        <v>80</v>
      </c>
      <c r="AK20" s="76">
        <f t="shared" si="3"/>
        <v>240</v>
      </c>
      <c r="AL20" s="77" t="s">
        <v>37</v>
      </c>
      <c r="AM20" s="78">
        <v>9</v>
      </c>
      <c r="AN20" s="78">
        <f t="shared" si="4"/>
        <v>390</v>
      </c>
      <c r="AO20" s="80">
        <f t="shared" si="5"/>
        <v>14</v>
      </c>
    </row>
    <row r="21" spans="1:41" ht="25.5">
      <c r="A21" s="71">
        <v>3</v>
      </c>
      <c r="B21" s="72" t="s">
        <v>22</v>
      </c>
      <c r="C21" s="81" t="s">
        <v>51</v>
      </c>
      <c r="D21" s="74">
        <v>50</v>
      </c>
      <c r="E21" s="75"/>
      <c r="F21" s="76"/>
      <c r="G21" s="76"/>
      <c r="H21" s="76"/>
      <c r="I21" s="76"/>
      <c r="J21" s="76"/>
      <c r="K21" s="76">
        <v>80</v>
      </c>
      <c r="L21" s="76"/>
      <c r="M21" s="76"/>
      <c r="N21" s="76"/>
      <c r="O21" s="76"/>
      <c r="P21" s="76">
        <v>160</v>
      </c>
      <c r="Q21" s="76">
        <v>20</v>
      </c>
      <c r="R21" s="76">
        <f t="shared" si="0"/>
        <v>130</v>
      </c>
      <c r="S21" s="76">
        <f t="shared" si="1"/>
        <v>310</v>
      </c>
      <c r="T21" s="77" t="s">
        <v>39</v>
      </c>
      <c r="U21" s="78">
        <v>9</v>
      </c>
      <c r="V21" s="75">
        <v>25</v>
      </c>
      <c r="W21" s="75"/>
      <c r="X21" s="75"/>
      <c r="Y21" s="75"/>
      <c r="Z21" s="75"/>
      <c r="AA21" s="75"/>
      <c r="AB21" s="75"/>
      <c r="AC21" s="75">
        <v>40</v>
      </c>
      <c r="AD21" s="76"/>
      <c r="AE21" s="76"/>
      <c r="AF21" s="76"/>
      <c r="AG21" s="76"/>
      <c r="AH21" s="76"/>
      <c r="AI21" s="76">
        <v>10</v>
      </c>
      <c r="AJ21" s="76">
        <f t="shared" si="2"/>
        <v>65</v>
      </c>
      <c r="AK21" s="76">
        <f t="shared" si="3"/>
        <v>75</v>
      </c>
      <c r="AL21" s="77" t="s">
        <v>37</v>
      </c>
      <c r="AM21" s="78">
        <v>4.5</v>
      </c>
      <c r="AN21" s="78">
        <f t="shared" si="4"/>
        <v>385</v>
      </c>
      <c r="AO21" s="80">
        <f t="shared" si="5"/>
        <v>13.5</v>
      </c>
    </row>
    <row r="22" spans="1:41" ht="15" customHeight="1">
      <c r="A22" s="71">
        <v>4</v>
      </c>
      <c r="B22" s="72" t="s">
        <v>22</v>
      </c>
      <c r="C22" s="82" t="s">
        <v>52</v>
      </c>
      <c r="D22" s="74">
        <v>50</v>
      </c>
      <c r="E22" s="75"/>
      <c r="F22" s="76"/>
      <c r="G22" s="76"/>
      <c r="H22" s="76"/>
      <c r="I22" s="76"/>
      <c r="J22" s="76"/>
      <c r="K22" s="76">
        <v>80</v>
      </c>
      <c r="L22" s="76"/>
      <c r="M22" s="76"/>
      <c r="N22" s="76"/>
      <c r="O22" s="76"/>
      <c r="P22" s="76"/>
      <c r="Q22" s="76">
        <v>30</v>
      </c>
      <c r="R22" s="76">
        <f t="shared" si="0"/>
        <v>130</v>
      </c>
      <c r="S22" s="76">
        <f t="shared" si="1"/>
        <v>160</v>
      </c>
      <c r="T22" s="77" t="s">
        <v>39</v>
      </c>
      <c r="U22" s="78">
        <v>5</v>
      </c>
      <c r="V22" s="75">
        <v>25</v>
      </c>
      <c r="W22" s="75"/>
      <c r="X22" s="75"/>
      <c r="Y22" s="75"/>
      <c r="Z22" s="75"/>
      <c r="AA22" s="75"/>
      <c r="AB22" s="75"/>
      <c r="AC22" s="75">
        <v>40</v>
      </c>
      <c r="AD22" s="76"/>
      <c r="AE22" s="76"/>
      <c r="AF22" s="76"/>
      <c r="AG22" s="76"/>
      <c r="AH22" s="76">
        <v>160</v>
      </c>
      <c r="AI22" s="76">
        <v>15</v>
      </c>
      <c r="AJ22" s="76">
        <f t="shared" si="2"/>
        <v>65</v>
      </c>
      <c r="AK22" s="76">
        <f t="shared" si="3"/>
        <v>240</v>
      </c>
      <c r="AL22" s="77" t="s">
        <v>37</v>
      </c>
      <c r="AM22" s="78">
        <v>9</v>
      </c>
      <c r="AN22" s="78">
        <f t="shared" si="4"/>
        <v>400</v>
      </c>
      <c r="AO22" s="80">
        <f t="shared" si="5"/>
        <v>14</v>
      </c>
    </row>
    <row r="23" spans="1:41" ht="15" customHeight="1">
      <c r="A23" s="71">
        <v>6</v>
      </c>
      <c r="B23" s="83" t="s">
        <v>22</v>
      </c>
      <c r="C23" s="84" t="s">
        <v>63</v>
      </c>
      <c r="D23" s="74">
        <v>30</v>
      </c>
      <c r="E23" s="75"/>
      <c r="F23" s="76"/>
      <c r="G23" s="76"/>
      <c r="H23" s="76"/>
      <c r="I23" s="76"/>
      <c r="J23" s="76"/>
      <c r="K23" s="76">
        <v>40</v>
      </c>
      <c r="L23" s="76"/>
      <c r="M23" s="76"/>
      <c r="N23" s="76"/>
      <c r="O23" s="76"/>
      <c r="P23" s="79"/>
      <c r="Q23" s="76">
        <v>10</v>
      </c>
      <c r="R23" s="76">
        <f t="shared" si="0"/>
        <v>70</v>
      </c>
      <c r="S23" s="76">
        <f t="shared" si="1"/>
        <v>80</v>
      </c>
      <c r="T23" s="77" t="s">
        <v>39</v>
      </c>
      <c r="U23" s="78">
        <v>2.5</v>
      </c>
      <c r="V23" s="75"/>
      <c r="W23" s="75"/>
      <c r="X23" s="75"/>
      <c r="Y23" s="75"/>
      <c r="Z23" s="75"/>
      <c r="AA23" s="75"/>
      <c r="AB23" s="75"/>
      <c r="AC23" s="75">
        <v>40</v>
      </c>
      <c r="AD23" s="76"/>
      <c r="AE23" s="76"/>
      <c r="AF23" s="76"/>
      <c r="AG23" s="76"/>
      <c r="AH23" s="76">
        <v>80</v>
      </c>
      <c r="AI23" s="76"/>
      <c r="AJ23" s="76">
        <f t="shared" si="2"/>
        <v>40</v>
      </c>
      <c r="AK23" s="76">
        <f t="shared" si="3"/>
        <v>120</v>
      </c>
      <c r="AL23" s="77" t="s">
        <v>39</v>
      </c>
      <c r="AM23" s="78">
        <v>4.5</v>
      </c>
      <c r="AN23" s="78">
        <f t="shared" si="4"/>
        <v>200</v>
      </c>
      <c r="AO23" s="80">
        <f t="shared" si="5"/>
        <v>7</v>
      </c>
    </row>
    <row r="24" spans="1:41" ht="15" customHeight="1">
      <c r="A24" s="71">
        <v>7</v>
      </c>
      <c r="B24" s="83" t="s">
        <v>22</v>
      </c>
      <c r="C24" s="73" t="s">
        <v>53</v>
      </c>
      <c r="D24" s="74"/>
      <c r="E24" s="75"/>
      <c r="F24" s="76"/>
      <c r="G24" s="76"/>
      <c r="H24" s="76"/>
      <c r="I24" s="76"/>
      <c r="J24" s="76"/>
      <c r="K24" s="76"/>
      <c r="L24" s="76"/>
      <c r="M24" s="76">
        <v>30</v>
      </c>
      <c r="N24" s="76"/>
      <c r="O24" s="76"/>
      <c r="P24" s="76"/>
      <c r="Q24" s="76"/>
      <c r="R24" s="76">
        <f t="shared" si="0"/>
        <v>30</v>
      </c>
      <c r="S24" s="76">
        <f t="shared" si="1"/>
        <v>30</v>
      </c>
      <c r="T24" s="77" t="s">
        <v>39</v>
      </c>
      <c r="U24" s="78">
        <v>1.5</v>
      </c>
      <c r="V24" s="75"/>
      <c r="W24" s="75"/>
      <c r="X24" s="75"/>
      <c r="Y24" s="75"/>
      <c r="Z24" s="75"/>
      <c r="AA24" s="75"/>
      <c r="AB24" s="75"/>
      <c r="AC24" s="75"/>
      <c r="AD24" s="76"/>
      <c r="AE24" s="76">
        <v>30</v>
      </c>
      <c r="AF24" s="76"/>
      <c r="AG24" s="76"/>
      <c r="AH24" s="76"/>
      <c r="AI24" s="76"/>
      <c r="AJ24" s="76">
        <f t="shared" si="2"/>
        <v>30</v>
      </c>
      <c r="AK24" s="76">
        <f t="shared" si="3"/>
        <v>30</v>
      </c>
      <c r="AL24" s="77" t="s">
        <v>37</v>
      </c>
      <c r="AM24" s="78">
        <v>1.5</v>
      </c>
      <c r="AN24" s="78">
        <f t="shared" si="4"/>
        <v>60</v>
      </c>
      <c r="AO24" s="80">
        <f t="shared" si="5"/>
        <v>3</v>
      </c>
    </row>
    <row r="25" spans="1:41" ht="15" customHeight="1" thickBot="1">
      <c r="A25" s="71">
        <v>9</v>
      </c>
      <c r="B25" s="83" t="s">
        <v>22</v>
      </c>
      <c r="C25" s="85" t="s">
        <v>59</v>
      </c>
      <c r="D25" s="74"/>
      <c r="E25" s="75"/>
      <c r="F25" s="76"/>
      <c r="G25" s="76"/>
      <c r="H25" s="76"/>
      <c r="I25" s="76"/>
      <c r="J25" s="76"/>
      <c r="K25" s="76"/>
      <c r="L25" s="76"/>
      <c r="M25" s="76"/>
      <c r="N25" s="76"/>
      <c r="O25" s="76">
        <v>15</v>
      </c>
      <c r="P25" s="76"/>
      <c r="Q25" s="76"/>
      <c r="R25" s="76">
        <f t="shared" si="0"/>
        <v>15</v>
      </c>
      <c r="S25" s="76">
        <f t="shared" si="1"/>
        <v>15</v>
      </c>
      <c r="T25" s="77" t="s">
        <v>39</v>
      </c>
      <c r="U25" s="78"/>
      <c r="V25" s="75"/>
      <c r="W25" s="75"/>
      <c r="X25" s="75"/>
      <c r="Y25" s="75"/>
      <c r="Z25" s="75"/>
      <c r="AA25" s="75"/>
      <c r="AB25" s="75"/>
      <c r="AC25" s="75"/>
      <c r="AD25" s="76"/>
      <c r="AE25" s="76"/>
      <c r="AF25" s="76"/>
      <c r="AG25" s="76">
        <v>15</v>
      </c>
      <c r="AH25" s="76"/>
      <c r="AI25" s="76"/>
      <c r="AJ25" s="76">
        <f t="shared" si="2"/>
        <v>15</v>
      </c>
      <c r="AK25" s="76">
        <f t="shared" si="3"/>
        <v>15</v>
      </c>
      <c r="AL25" s="77" t="s">
        <v>39</v>
      </c>
      <c r="AM25" s="78"/>
      <c r="AN25" s="78">
        <f t="shared" si="4"/>
        <v>30</v>
      </c>
      <c r="AO25" s="80">
        <f t="shared" si="5"/>
        <v>0</v>
      </c>
    </row>
    <row r="26" spans="1:41" ht="15" customHeight="1" thickBot="1">
      <c r="A26" s="168" t="s">
        <v>2</v>
      </c>
      <c r="B26" s="169"/>
      <c r="C26" s="170"/>
      <c r="D26" s="86">
        <f aca="true" t="shared" si="6" ref="D26:S26">SUM(D18:D25)</f>
        <v>175</v>
      </c>
      <c r="E26" s="86">
        <f t="shared" si="6"/>
        <v>0</v>
      </c>
      <c r="F26" s="86">
        <f t="shared" si="6"/>
        <v>0</v>
      </c>
      <c r="G26" s="86">
        <f t="shared" si="6"/>
        <v>0</v>
      </c>
      <c r="H26" s="86">
        <f t="shared" si="6"/>
        <v>0</v>
      </c>
      <c r="I26" s="86">
        <f t="shared" si="6"/>
        <v>0</v>
      </c>
      <c r="J26" s="86">
        <f t="shared" si="6"/>
        <v>0</v>
      </c>
      <c r="K26" s="86">
        <f t="shared" si="6"/>
        <v>280</v>
      </c>
      <c r="L26" s="86">
        <f t="shared" si="6"/>
        <v>0</v>
      </c>
      <c r="M26" s="86">
        <f t="shared" si="6"/>
        <v>30</v>
      </c>
      <c r="N26" s="86">
        <f t="shared" si="6"/>
        <v>0</v>
      </c>
      <c r="O26" s="86">
        <f t="shared" si="6"/>
        <v>15</v>
      </c>
      <c r="P26" s="86">
        <f t="shared" si="6"/>
        <v>160</v>
      </c>
      <c r="Q26" s="86">
        <f t="shared" si="6"/>
        <v>85</v>
      </c>
      <c r="R26" s="86">
        <f t="shared" si="6"/>
        <v>500</v>
      </c>
      <c r="S26" s="86">
        <f t="shared" si="6"/>
        <v>745</v>
      </c>
      <c r="T26" s="86"/>
      <c r="U26" s="86">
        <f aca="true" t="shared" si="7" ref="U26:AK26">SUM(U18:U25)</f>
        <v>23</v>
      </c>
      <c r="V26" s="86">
        <f t="shared" si="7"/>
        <v>85</v>
      </c>
      <c r="W26" s="86">
        <f t="shared" si="7"/>
        <v>0</v>
      </c>
      <c r="X26" s="86">
        <f t="shared" si="7"/>
        <v>0</v>
      </c>
      <c r="Y26" s="86">
        <f t="shared" si="7"/>
        <v>0</v>
      </c>
      <c r="Z26" s="86">
        <f t="shared" si="7"/>
        <v>0</v>
      </c>
      <c r="AA26" s="86">
        <f t="shared" si="7"/>
        <v>0</v>
      </c>
      <c r="AB26" s="86">
        <f t="shared" si="7"/>
        <v>15</v>
      </c>
      <c r="AC26" s="86">
        <f t="shared" si="7"/>
        <v>220</v>
      </c>
      <c r="AD26" s="86">
        <f t="shared" si="7"/>
        <v>0</v>
      </c>
      <c r="AE26" s="86">
        <f t="shared" si="7"/>
        <v>30</v>
      </c>
      <c r="AF26" s="86">
        <f t="shared" si="7"/>
        <v>0</v>
      </c>
      <c r="AG26" s="86">
        <f t="shared" si="7"/>
        <v>15</v>
      </c>
      <c r="AH26" s="86">
        <f t="shared" si="7"/>
        <v>400</v>
      </c>
      <c r="AI26" s="86">
        <f t="shared" si="7"/>
        <v>65</v>
      </c>
      <c r="AJ26" s="86">
        <f t="shared" si="7"/>
        <v>365</v>
      </c>
      <c r="AK26" s="86">
        <f t="shared" si="7"/>
        <v>830</v>
      </c>
      <c r="AL26" s="86"/>
      <c r="AM26" s="86">
        <f>SUM(AM18:AM25)</f>
        <v>32.5</v>
      </c>
      <c r="AN26" s="87">
        <f>SUM(S26,AK26)</f>
        <v>1575</v>
      </c>
      <c r="AO26" s="87">
        <f t="shared" si="5"/>
        <v>55.5</v>
      </c>
    </row>
    <row r="30" spans="3:38" ht="12.75"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1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</row>
    <row r="31" spans="3:38" ht="12.75">
      <c r="C31" s="132">
        <v>44285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 t="s">
        <v>3</v>
      </c>
      <c r="P31" s="30"/>
      <c r="Q31" s="30"/>
      <c r="R31" s="30"/>
      <c r="S31" s="30"/>
      <c r="T31" s="30"/>
      <c r="U31" s="31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150" t="s">
        <v>148</v>
      </c>
      <c r="AG31" s="150"/>
      <c r="AH31" s="150"/>
      <c r="AI31" s="150"/>
      <c r="AJ31" s="150"/>
      <c r="AK31" s="150"/>
      <c r="AL31" s="150"/>
    </row>
    <row r="32" spans="3:38" ht="12.75">
      <c r="C32" s="62" t="s">
        <v>6</v>
      </c>
      <c r="D32" s="30"/>
      <c r="E32" s="30"/>
      <c r="F32" s="30"/>
      <c r="G32" s="30"/>
      <c r="H32" s="30"/>
      <c r="I32" s="30"/>
      <c r="J32" s="30"/>
      <c r="K32" s="30"/>
      <c r="L32" s="30"/>
      <c r="M32" s="63"/>
      <c r="N32" s="30"/>
      <c r="O32" s="131" t="s">
        <v>147</v>
      </c>
      <c r="P32" s="131"/>
      <c r="Q32" s="131"/>
      <c r="R32" s="131"/>
      <c r="S32" s="131"/>
      <c r="T32" s="131"/>
      <c r="U32" s="131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150" t="s">
        <v>4</v>
      </c>
      <c r="AG32" s="150"/>
      <c r="AH32" s="150"/>
      <c r="AI32" s="150"/>
      <c r="AJ32" s="150"/>
      <c r="AK32" s="150"/>
      <c r="AL32" s="150"/>
    </row>
  </sheetData>
  <sheetProtection/>
  <mergeCells count="13">
    <mergeCell ref="AF31:AL31"/>
    <mergeCell ref="AF32:AL32"/>
    <mergeCell ref="AI2:AM2"/>
    <mergeCell ref="AI4:AM4"/>
    <mergeCell ref="A6:AO6"/>
    <mergeCell ref="N7:V7"/>
    <mergeCell ref="A16:A17"/>
    <mergeCell ref="C16:C17"/>
    <mergeCell ref="D16:U16"/>
    <mergeCell ref="V16:AM16"/>
    <mergeCell ref="AN16:AN17"/>
    <mergeCell ref="AO16:AO17"/>
    <mergeCell ref="A26:C26"/>
  </mergeCells>
  <dataValidations count="1">
    <dataValidation type="list" allowBlank="1" showInputMessage="1" showErrorMessage="1" sqref="B18:B26">
      <formula1>RodzajeZajec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zoomScale="75" zoomScaleNormal="75" zoomScalePageLayoutView="0" workbookViewId="0" topLeftCell="M1">
      <selection activeCell="AL7" sqref="AL7"/>
    </sheetView>
  </sheetViews>
  <sheetFormatPr defaultColWidth="9.140625" defaultRowHeight="12.75"/>
  <cols>
    <col min="1" max="1" width="4.421875" style="3" customWidth="1"/>
    <col min="2" max="2" width="13.421875" style="3" customWidth="1"/>
    <col min="3" max="3" width="36.421875" style="3" customWidth="1"/>
    <col min="4" max="10" width="7.421875" style="3" customWidth="1"/>
    <col min="11" max="11" width="7.421875" style="12" customWidth="1"/>
    <col min="12" max="15" width="7.421875" style="3" customWidth="1"/>
    <col min="16" max="21" width="7.421875" style="12" customWidth="1"/>
    <col min="22" max="35" width="7.421875" style="3" customWidth="1"/>
    <col min="36" max="36" width="9.421875" style="3" customWidth="1"/>
    <col min="37" max="41" width="7.421875" style="3" customWidth="1"/>
    <col min="42" max="16384" width="9.140625" style="3" customWidth="1"/>
  </cols>
  <sheetData>
    <row r="1" spans="1:4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9"/>
      <c r="L1" s="1"/>
      <c r="M1" s="1"/>
      <c r="N1" s="1"/>
      <c r="O1" s="1"/>
      <c r="P1" s="9"/>
      <c r="Q1" s="9"/>
      <c r="R1" s="9"/>
      <c r="S1" s="9"/>
      <c r="T1" s="9"/>
      <c r="U1" s="13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30" t="s">
        <v>143</v>
      </c>
      <c r="AK1" s="130"/>
      <c r="AL1" s="130"/>
      <c r="AM1" s="31"/>
      <c r="AN1" s="130"/>
      <c r="AO1" s="1"/>
    </row>
    <row r="2" spans="1:4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9"/>
      <c r="L2" s="1"/>
      <c r="M2" s="1"/>
      <c r="N2" s="1"/>
      <c r="O2" s="1"/>
      <c r="P2" s="9"/>
      <c r="Q2" s="9"/>
      <c r="R2" s="9"/>
      <c r="S2" s="9"/>
      <c r="T2" s="9"/>
      <c r="U2" s="1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55" t="s">
        <v>151</v>
      </c>
      <c r="AK2" s="156"/>
      <c r="AL2" s="156"/>
      <c r="AM2" s="156"/>
      <c r="AN2" s="156"/>
      <c r="AO2" s="1"/>
    </row>
    <row r="3" spans="1:41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9"/>
      <c r="L3" s="1"/>
      <c r="M3" s="1"/>
      <c r="N3" s="1"/>
      <c r="O3" s="1"/>
      <c r="P3" s="9"/>
      <c r="Q3" s="9"/>
      <c r="R3" s="9"/>
      <c r="S3" s="9"/>
      <c r="T3" s="9"/>
      <c r="U3" s="1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30"/>
      <c r="AK3" s="130"/>
      <c r="AL3" s="130"/>
      <c r="AM3" s="31"/>
      <c r="AN3" s="130"/>
      <c r="AO3" s="1"/>
    </row>
    <row r="4" spans="1:41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9"/>
      <c r="L4" s="1"/>
      <c r="M4" s="1"/>
      <c r="N4" s="1"/>
      <c r="O4" s="1"/>
      <c r="P4" s="9"/>
      <c r="Q4" s="9"/>
      <c r="R4" s="9"/>
      <c r="S4" s="9"/>
      <c r="T4" s="9"/>
      <c r="U4" s="13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55"/>
      <c r="AK4" s="156"/>
      <c r="AL4" s="156"/>
      <c r="AM4" s="156"/>
      <c r="AN4" s="156"/>
      <c r="AO4" s="1"/>
    </row>
    <row r="5" spans="1:41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9"/>
      <c r="L5" s="1"/>
      <c r="M5" s="1"/>
      <c r="N5" s="1"/>
      <c r="O5" s="1"/>
      <c r="P5" s="9"/>
      <c r="Q5" s="9"/>
      <c r="R5" s="9"/>
      <c r="S5" s="9"/>
      <c r="T5" s="9"/>
      <c r="U5" s="1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2"/>
      <c r="AN5" s="1"/>
      <c r="AO5" s="1"/>
    </row>
    <row r="6" spans="1:41" ht="15" customHeight="1">
      <c r="A6" s="175" t="s">
        <v>74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</row>
    <row r="7" spans="1:41" ht="1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 t="s">
        <v>31</v>
      </c>
      <c r="S7" s="4"/>
      <c r="T7" s="4"/>
      <c r="U7" s="5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5"/>
      <c r="AN7" s="4"/>
      <c r="AO7" s="4"/>
    </row>
    <row r="8" spans="1:41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9"/>
      <c r="L8" s="1"/>
      <c r="M8" s="1"/>
      <c r="N8" s="1"/>
      <c r="O8" s="1"/>
      <c r="P8" s="9"/>
      <c r="Q8" s="9"/>
      <c r="R8" s="9"/>
      <c r="S8" s="9"/>
      <c r="T8" s="9"/>
      <c r="U8" s="13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2"/>
      <c r="AN8" s="1"/>
      <c r="AO8" s="1"/>
    </row>
    <row r="9" spans="1:41" ht="15" customHeight="1">
      <c r="A9" s="6" t="s">
        <v>64</v>
      </c>
      <c r="B9" s="6"/>
      <c r="C9" s="6"/>
      <c r="D9" s="6"/>
      <c r="E9" s="6"/>
      <c r="F9" s="6"/>
      <c r="G9" s="6"/>
      <c r="H9" s="6"/>
      <c r="I9" s="6"/>
      <c r="J9" s="6"/>
      <c r="K9" s="11"/>
      <c r="L9" s="6"/>
      <c r="M9" s="6"/>
      <c r="N9" s="6"/>
      <c r="O9" s="6"/>
      <c r="P9" s="11"/>
      <c r="Q9" s="11"/>
      <c r="R9" s="11"/>
      <c r="S9" s="11"/>
      <c r="T9" s="11"/>
      <c r="U9" s="14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7"/>
      <c r="AN9" s="6"/>
      <c r="AO9" s="6"/>
    </row>
    <row r="10" spans="1:41" ht="15" customHeight="1">
      <c r="A10" s="6" t="s">
        <v>32</v>
      </c>
      <c r="B10" s="6"/>
      <c r="C10" s="6"/>
      <c r="D10" s="6"/>
      <c r="E10" s="6"/>
      <c r="F10" s="6"/>
      <c r="G10" s="6"/>
      <c r="H10" s="6"/>
      <c r="I10" s="6"/>
      <c r="J10" s="6"/>
      <c r="K10" s="11"/>
      <c r="L10" s="6"/>
      <c r="M10" s="6"/>
      <c r="N10" s="6"/>
      <c r="O10" s="6"/>
      <c r="P10" s="11"/>
      <c r="Q10" s="11"/>
      <c r="R10" s="11"/>
      <c r="S10" s="11"/>
      <c r="T10" s="11"/>
      <c r="U10" s="14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7"/>
      <c r="AN10" s="6"/>
      <c r="AO10" s="6"/>
    </row>
    <row r="11" spans="1:41" ht="15" customHeight="1">
      <c r="A11" s="6" t="s">
        <v>70</v>
      </c>
      <c r="B11" s="6"/>
      <c r="C11" s="6"/>
      <c r="D11" s="6"/>
      <c r="E11" s="6"/>
      <c r="F11" s="6"/>
      <c r="G11" s="6"/>
      <c r="H11" s="6"/>
      <c r="I11" s="6"/>
      <c r="J11" s="6"/>
      <c r="K11" s="11"/>
      <c r="L11" s="6"/>
      <c r="M11" s="6"/>
      <c r="N11" s="6"/>
      <c r="O11" s="6"/>
      <c r="P11" s="11"/>
      <c r="Q11" s="11"/>
      <c r="R11" s="11"/>
      <c r="S11" s="11"/>
      <c r="T11" s="11"/>
      <c r="U11" s="14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7"/>
      <c r="AN11" s="6"/>
      <c r="AO11" s="6"/>
    </row>
    <row r="12" spans="1:41" ht="15" customHeight="1">
      <c r="A12" s="6" t="s">
        <v>35</v>
      </c>
      <c r="B12" s="6"/>
      <c r="C12" s="6"/>
      <c r="D12" s="6"/>
      <c r="E12" s="6"/>
      <c r="F12" s="6"/>
      <c r="G12" s="6"/>
      <c r="H12" s="6"/>
      <c r="I12" s="6"/>
      <c r="J12" s="6"/>
      <c r="K12" s="11"/>
      <c r="L12" s="6"/>
      <c r="M12" s="6"/>
      <c r="N12" s="6"/>
      <c r="O12" s="6"/>
      <c r="P12" s="11"/>
      <c r="Q12" s="11"/>
      <c r="R12" s="11"/>
      <c r="S12" s="11"/>
      <c r="T12" s="11"/>
      <c r="U12" s="14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7"/>
      <c r="AN12" s="6"/>
      <c r="AO12" s="6"/>
    </row>
    <row r="13" spans="1:41" ht="15" customHeight="1">
      <c r="A13" s="8" t="s">
        <v>72</v>
      </c>
      <c r="B13" s="1"/>
      <c r="C13" s="1"/>
      <c r="D13" s="1"/>
      <c r="E13" s="1"/>
      <c r="F13" s="1"/>
      <c r="G13" s="1"/>
      <c r="H13" s="1"/>
      <c r="I13" s="1"/>
      <c r="J13" s="1"/>
      <c r="K13" s="9"/>
      <c r="L13" s="1"/>
      <c r="M13" s="1"/>
      <c r="N13" s="1"/>
      <c r="O13" s="1"/>
      <c r="P13" s="9"/>
      <c r="Q13" s="9"/>
      <c r="R13" s="9"/>
      <c r="S13" s="9"/>
      <c r="T13" s="9"/>
      <c r="U13" s="13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2"/>
      <c r="AN13" s="1"/>
      <c r="AO13" s="1"/>
    </row>
    <row r="14" spans="1:41" ht="1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9"/>
      <c r="L14" s="1"/>
      <c r="M14" s="1"/>
      <c r="N14" s="1"/>
      <c r="O14" s="1"/>
      <c r="P14" s="9"/>
      <c r="Q14" s="9"/>
      <c r="R14" s="9"/>
      <c r="S14" s="9"/>
      <c r="T14" s="9"/>
      <c r="U14" s="13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2"/>
      <c r="AN14" s="1"/>
      <c r="AO14" s="1"/>
    </row>
    <row r="15" spans="1:41" ht="15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9"/>
      <c r="L15" s="1"/>
      <c r="M15" s="1"/>
      <c r="N15" s="1"/>
      <c r="O15" s="1"/>
      <c r="P15" s="9"/>
      <c r="Q15" s="9"/>
      <c r="R15" s="9"/>
      <c r="S15" s="9"/>
      <c r="T15" s="9"/>
      <c r="U15" s="13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2"/>
      <c r="AN15" s="1"/>
      <c r="AO15" s="1"/>
    </row>
    <row r="16" spans="1:41" ht="13.5" thickBot="1">
      <c r="A16" s="151" t="s">
        <v>5</v>
      </c>
      <c r="B16" s="38"/>
      <c r="C16" s="153" t="s">
        <v>28</v>
      </c>
      <c r="D16" s="146" t="s">
        <v>8</v>
      </c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6" t="s">
        <v>9</v>
      </c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57" t="s">
        <v>10</v>
      </c>
      <c r="AO16" s="143" t="s">
        <v>29</v>
      </c>
    </row>
    <row r="17" spans="1:41" ht="237" customHeight="1">
      <c r="A17" s="176"/>
      <c r="B17" s="88" t="s">
        <v>27</v>
      </c>
      <c r="C17" s="177"/>
      <c r="D17" s="40" t="s">
        <v>11</v>
      </c>
      <c r="E17" s="41" t="s">
        <v>12</v>
      </c>
      <c r="F17" s="42" t="s">
        <v>13</v>
      </c>
      <c r="G17" s="42" t="s">
        <v>14</v>
      </c>
      <c r="H17" s="42" t="s">
        <v>15</v>
      </c>
      <c r="I17" s="42" t="s">
        <v>16</v>
      </c>
      <c r="J17" s="42" t="s">
        <v>17</v>
      </c>
      <c r="K17" s="89" t="s">
        <v>24</v>
      </c>
      <c r="L17" s="42" t="s">
        <v>25</v>
      </c>
      <c r="M17" s="42" t="s">
        <v>18</v>
      </c>
      <c r="N17" s="42" t="s">
        <v>23</v>
      </c>
      <c r="O17" s="42" t="s">
        <v>21</v>
      </c>
      <c r="P17" s="89" t="s">
        <v>19</v>
      </c>
      <c r="Q17" s="89" t="s">
        <v>0</v>
      </c>
      <c r="R17" s="89" t="s">
        <v>20</v>
      </c>
      <c r="S17" s="89" t="s">
        <v>7</v>
      </c>
      <c r="T17" s="89" t="s">
        <v>1</v>
      </c>
      <c r="U17" s="90" t="s">
        <v>30</v>
      </c>
      <c r="V17" s="40" t="s">
        <v>11</v>
      </c>
      <c r="W17" s="42" t="s">
        <v>12</v>
      </c>
      <c r="X17" s="42" t="s">
        <v>13</v>
      </c>
      <c r="Y17" s="42" t="s">
        <v>14</v>
      </c>
      <c r="Z17" s="41" t="s">
        <v>15</v>
      </c>
      <c r="AA17" s="41" t="s">
        <v>16</v>
      </c>
      <c r="AB17" s="41" t="s">
        <v>17</v>
      </c>
      <c r="AC17" s="42" t="s">
        <v>26</v>
      </c>
      <c r="AD17" s="42" t="s">
        <v>25</v>
      </c>
      <c r="AE17" s="42" t="s">
        <v>18</v>
      </c>
      <c r="AF17" s="42" t="s">
        <v>23</v>
      </c>
      <c r="AG17" s="42" t="s">
        <v>21</v>
      </c>
      <c r="AH17" s="42" t="s">
        <v>19</v>
      </c>
      <c r="AI17" s="42" t="s">
        <v>0</v>
      </c>
      <c r="AJ17" s="42" t="s">
        <v>20</v>
      </c>
      <c r="AK17" s="42" t="s">
        <v>7</v>
      </c>
      <c r="AL17" s="42" t="s">
        <v>1</v>
      </c>
      <c r="AM17" s="43" t="s">
        <v>30</v>
      </c>
      <c r="AN17" s="158"/>
      <c r="AO17" s="144"/>
    </row>
    <row r="18" spans="1:41" ht="32.25" customHeight="1">
      <c r="A18" s="44">
        <v>1</v>
      </c>
      <c r="B18" s="91" t="s">
        <v>22</v>
      </c>
      <c r="C18" s="92" t="s">
        <v>78</v>
      </c>
      <c r="D18" s="93">
        <v>50</v>
      </c>
      <c r="E18" s="47"/>
      <c r="F18" s="48"/>
      <c r="G18" s="48"/>
      <c r="H18" s="48"/>
      <c r="I18" s="48"/>
      <c r="J18" s="48"/>
      <c r="K18" s="94">
        <v>40</v>
      </c>
      <c r="L18" s="48"/>
      <c r="M18" s="48"/>
      <c r="N18" s="48"/>
      <c r="O18" s="48"/>
      <c r="P18" s="94">
        <v>80</v>
      </c>
      <c r="Q18" s="94">
        <v>25</v>
      </c>
      <c r="R18" s="94">
        <f aca="true" t="shared" si="0" ref="R18:R25">D18+E18+F18+G18+H18+I18+J18+K18+L18+M18+O18</f>
        <v>90</v>
      </c>
      <c r="S18" s="94">
        <f aca="true" t="shared" si="1" ref="S18:S23">SUM(D18:Q18)</f>
        <v>195</v>
      </c>
      <c r="T18" s="95" t="s">
        <v>79</v>
      </c>
      <c r="U18" s="96">
        <v>7.5</v>
      </c>
      <c r="V18" s="47"/>
      <c r="W18" s="47"/>
      <c r="X18" s="47"/>
      <c r="Y18" s="47"/>
      <c r="Z18" s="47"/>
      <c r="AA18" s="47"/>
      <c r="AB18" s="47"/>
      <c r="AC18" s="47">
        <v>40</v>
      </c>
      <c r="AD18" s="48"/>
      <c r="AE18" s="48"/>
      <c r="AF18" s="48"/>
      <c r="AG18" s="48"/>
      <c r="AH18" s="48"/>
      <c r="AI18" s="48"/>
      <c r="AJ18" s="48">
        <f>V18+W18+X18+Y18+Z18+AA18+AB18+AC18+AD18+AE18+AG18</f>
        <v>40</v>
      </c>
      <c r="AK18" s="48">
        <f>SUM(V18:AI18)</f>
        <v>40</v>
      </c>
      <c r="AL18" s="49" t="s">
        <v>37</v>
      </c>
      <c r="AM18" s="50">
        <v>1.5</v>
      </c>
      <c r="AN18" s="50">
        <f aca="true" t="shared" si="2" ref="AN18:AN25">AK18+S18</f>
        <v>235</v>
      </c>
      <c r="AO18" s="51">
        <f aca="true" t="shared" si="3" ref="AO18:AO26">SUM(U18,AM18)</f>
        <v>9</v>
      </c>
    </row>
    <row r="19" spans="1:41" ht="43.5" customHeight="1">
      <c r="A19" s="44">
        <v>2</v>
      </c>
      <c r="B19" s="91" t="s">
        <v>22</v>
      </c>
      <c r="C19" s="97" t="s">
        <v>80</v>
      </c>
      <c r="D19" s="93">
        <v>25</v>
      </c>
      <c r="E19" s="47"/>
      <c r="F19" s="48"/>
      <c r="G19" s="48"/>
      <c r="H19" s="48"/>
      <c r="I19" s="48"/>
      <c r="J19" s="48"/>
      <c r="K19" s="94">
        <v>60</v>
      </c>
      <c r="L19" s="48"/>
      <c r="M19" s="48"/>
      <c r="N19" s="48"/>
      <c r="O19" s="48"/>
      <c r="P19" s="94"/>
      <c r="Q19" s="94"/>
      <c r="R19" s="94">
        <f t="shared" si="0"/>
        <v>85</v>
      </c>
      <c r="S19" s="94">
        <f t="shared" si="1"/>
        <v>85</v>
      </c>
      <c r="T19" s="95" t="s">
        <v>39</v>
      </c>
      <c r="U19" s="96">
        <v>3</v>
      </c>
      <c r="V19" s="47">
        <v>15</v>
      </c>
      <c r="W19" s="47"/>
      <c r="X19" s="47"/>
      <c r="Y19" s="47"/>
      <c r="Z19" s="47"/>
      <c r="AA19" s="47"/>
      <c r="AB19" s="47"/>
      <c r="AC19" s="47">
        <v>20</v>
      </c>
      <c r="AD19" s="48"/>
      <c r="AE19" s="48"/>
      <c r="AF19" s="48"/>
      <c r="AG19" s="48"/>
      <c r="AH19" s="48">
        <v>40</v>
      </c>
      <c r="AI19" s="48">
        <v>35</v>
      </c>
      <c r="AJ19" s="48">
        <f aca="true" t="shared" si="4" ref="AJ19:AJ25">V19+W19+X19+Y19+Z19+AA19+AB19+AC19+AD19+AE19+AG19</f>
        <v>35</v>
      </c>
      <c r="AK19" s="48">
        <f aca="true" t="shared" si="5" ref="AK19:AK25">SUM(V19:AI19)</f>
        <v>110</v>
      </c>
      <c r="AL19" s="49" t="s">
        <v>39</v>
      </c>
      <c r="AM19" s="50">
        <v>4</v>
      </c>
      <c r="AN19" s="50">
        <f t="shared" si="2"/>
        <v>195</v>
      </c>
      <c r="AO19" s="51">
        <f t="shared" si="3"/>
        <v>7</v>
      </c>
    </row>
    <row r="20" spans="1:41" ht="36" customHeight="1">
      <c r="A20" s="44">
        <v>3</v>
      </c>
      <c r="B20" s="91" t="s">
        <v>22</v>
      </c>
      <c r="C20" s="97" t="s">
        <v>81</v>
      </c>
      <c r="D20" s="93">
        <v>25</v>
      </c>
      <c r="E20" s="47"/>
      <c r="F20" s="48"/>
      <c r="G20" s="48"/>
      <c r="H20" s="48"/>
      <c r="I20" s="48"/>
      <c r="J20" s="48"/>
      <c r="K20" s="94">
        <v>60</v>
      </c>
      <c r="L20" s="48"/>
      <c r="M20" s="48"/>
      <c r="N20" s="48"/>
      <c r="O20" s="48"/>
      <c r="P20" s="94"/>
      <c r="Q20" s="94"/>
      <c r="R20" s="94">
        <f t="shared" si="0"/>
        <v>85</v>
      </c>
      <c r="S20" s="94">
        <f t="shared" si="1"/>
        <v>85</v>
      </c>
      <c r="T20" s="95" t="s">
        <v>39</v>
      </c>
      <c r="U20" s="96">
        <v>3</v>
      </c>
      <c r="V20" s="47">
        <v>25</v>
      </c>
      <c r="W20" s="47"/>
      <c r="X20" s="47"/>
      <c r="Y20" s="47"/>
      <c r="Z20" s="47"/>
      <c r="AA20" s="47"/>
      <c r="AB20" s="47"/>
      <c r="AC20" s="47">
        <v>20</v>
      </c>
      <c r="AD20" s="48"/>
      <c r="AE20" s="48"/>
      <c r="AF20" s="48"/>
      <c r="AG20" s="48"/>
      <c r="AH20" s="48">
        <v>80</v>
      </c>
      <c r="AI20" s="48">
        <v>25</v>
      </c>
      <c r="AJ20" s="48">
        <f t="shared" si="4"/>
        <v>45</v>
      </c>
      <c r="AK20" s="48">
        <f t="shared" si="5"/>
        <v>150</v>
      </c>
      <c r="AL20" s="49" t="s">
        <v>37</v>
      </c>
      <c r="AM20" s="50">
        <v>5.5</v>
      </c>
      <c r="AN20" s="50">
        <f t="shared" si="2"/>
        <v>235</v>
      </c>
      <c r="AO20" s="51">
        <f t="shared" si="3"/>
        <v>8.5</v>
      </c>
    </row>
    <row r="21" spans="1:41" ht="30" customHeight="1">
      <c r="A21" s="44">
        <v>4</v>
      </c>
      <c r="B21" s="98" t="s">
        <v>22</v>
      </c>
      <c r="C21" s="99" t="s">
        <v>62</v>
      </c>
      <c r="D21" s="100">
        <v>20</v>
      </c>
      <c r="E21" s="101"/>
      <c r="F21" s="102"/>
      <c r="G21" s="102"/>
      <c r="H21" s="102"/>
      <c r="I21" s="102"/>
      <c r="J21" s="102"/>
      <c r="K21" s="103">
        <v>40</v>
      </c>
      <c r="L21" s="102"/>
      <c r="M21" s="102"/>
      <c r="N21" s="102"/>
      <c r="O21" s="102"/>
      <c r="P21" s="103">
        <v>40</v>
      </c>
      <c r="Q21" s="103">
        <v>15</v>
      </c>
      <c r="R21" s="103">
        <f t="shared" si="0"/>
        <v>60</v>
      </c>
      <c r="S21" s="103">
        <f>SUM(D21:Q21)</f>
        <v>115</v>
      </c>
      <c r="T21" s="104" t="s">
        <v>37</v>
      </c>
      <c r="U21" s="105">
        <v>4.5</v>
      </c>
      <c r="V21" s="47"/>
      <c r="W21" s="47"/>
      <c r="X21" s="47"/>
      <c r="Y21" s="47"/>
      <c r="Z21" s="47"/>
      <c r="AA21" s="47"/>
      <c r="AB21" s="47"/>
      <c r="AC21" s="47"/>
      <c r="AD21" s="48"/>
      <c r="AE21" s="48"/>
      <c r="AF21" s="48"/>
      <c r="AG21" s="48"/>
      <c r="AH21" s="48"/>
      <c r="AI21" s="48"/>
      <c r="AJ21" s="48">
        <f t="shared" si="4"/>
        <v>0</v>
      </c>
      <c r="AK21" s="48">
        <f t="shared" si="5"/>
        <v>0</v>
      </c>
      <c r="AL21" s="49"/>
      <c r="AM21" s="50"/>
      <c r="AN21" s="50">
        <f t="shared" si="2"/>
        <v>115</v>
      </c>
      <c r="AO21" s="51">
        <f t="shared" si="3"/>
        <v>4.5</v>
      </c>
    </row>
    <row r="22" spans="1:41" ht="15" customHeight="1">
      <c r="A22" s="44">
        <v>5</v>
      </c>
      <c r="B22" s="91" t="s">
        <v>22</v>
      </c>
      <c r="C22" s="97" t="s">
        <v>83</v>
      </c>
      <c r="D22" s="93">
        <v>20</v>
      </c>
      <c r="E22" s="47"/>
      <c r="F22" s="48"/>
      <c r="G22" s="48"/>
      <c r="H22" s="48"/>
      <c r="I22" s="48"/>
      <c r="J22" s="48"/>
      <c r="K22" s="94">
        <v>80</v>
      </c>
      <c r="L22" s="48"/>
      <c r="M22" s="48"/>
      <c r="N22" s="48"/>
      <c r="O22" s="48"/>
      <c r="P22" s="94">
        <v>40</v>
      </c>
      <c r="Q22" s="94">
        <v>20</v>
      </c>
      <c r="R22" s="94">
        <f t="shared" si="0"/>
        <v>100</v>
      </c>
      <c r="S22" s="94">
        <f t="shared" si="1"/>
        <v>160</v>
      </c>
      <c r="T22" s="95" t="s">
        <v>39</v>
      </c>
      <c r="U22" s="96">
        <v>5.5</v>
      </c>
      <c r="V22" s="47">
        <v>15</v>
      </c>
      <c r="W22" s="47"/>
      <c r="X22" s="47"/>
      <c r="Y22" s="47"/>
      <c r="Z22" s="47"/>
      <c r="AA22" s="47"/>
      <c r="AB22" s="47"/>
      <c r="AC22" s="47">
        <v>40</v>
      </c>
      <c r="AD22" s="48"/>
      <c r="AE22" s="48"/>
      <c r="AF22" s="48"/>
      <c r="AG22" s="48"/>
      <c r="AH22" s="48">
        <v>120</v>
      </c>
      <c r="AI22" s="48">
        <v>25</v>
      </c>
      <c r="AJ22" s="48">
        <f t="shared" si="4"/>
        <v>55</v>
      </c>
      <c r="AK22" s="48">
        <f t="shared" si="5"/>
        <v>200</v>
      </c>
      <c r="AL22" s="49" t="s">
        <v>37</v>
      </c>
      <c r="AM22" s="50">
        <v>7.5</v>
      </c>
      <c r="AN22" s="50">
        <f t="shared" si="2"/>
        <v>360</v>
      </c>
      <c r="AO22" s="51">
        <f t="shared" si="3"/>
        <v>13</v>
      </c>
    </row>
    <row r="23" spans="1:41" ht="30" customHeight="1">
      <c r="A23" s="44">
        <v>6</v>
      </c>
      <c r="B23" s="91" t="s">
        <v>22</v>
      </c>
      <c r="C23" s="97" t="s">
        <v>84</v>
      </c>
      <c r="D23" s="93"/>
      <c r="E23" s="47"/>
      <c r="F23" s="48"/>
      <c r="G23" s="48"/>
      <c r="H23" s="48"/>
      <c r="I23" s="48"/>
      <c r="J23" s="48"/>
      <c r="K23" s="94"/>
      <c r="L23" s="48"/>
      <c r="M23" s="48"/>
      <c r="N23" s="48"/>
      <c r="O23" s="48"/>
      <c r="P23" s="94"/>
      <c r="Q23" s="94"/>
      <c r="R23" s="94">
        <f t="shared" si="0"/>
        <v>0</v>
      </c>
      <c r="S23" s="94">
        <f t="shared" si="1"/>
        <v>0</v>
      </c>
      <c r="T23" s="95"/>
      <c r="U23" s="96"/>
      <c r="V23" s="47">
        <v>20</v>
      </c>
      <c r="W23" s="47"/>
      <c r="X23" s="47"/>
      <c r="Y23" s="47"/>
      <c r="Z23" s="47"/>
      <c r="AA23" s="47"/>
      <c r="AB23" s="47"/>
      <c r="AC23" s="47"/>
      <c r="AD23" s="48"/>
      <c r="AE23" s="48"/>
      <c r="AF23" s="48"/>
      <c r="AG23" s="48"/>
      <c r="AH23" s="48"/>
      <c r="AI23" s="48">
        <v>12</v>
      </c>
      <c r="AJ23" s="48">
        <f t="shared" si="4"/>
        <v>20</v>
      </c>
      <c r="AK23" s="48">
        <f>SUM(V23:AI23)</f>
        <v>32</v>
      </c>
      <c r="AL23" s="49" t="s">
        <v>79</v>
      </c>
      <c r="AM23" s="50">
        <v>1.5</v>
      </c>
      <c r="AN23" s="50">
        <f t="shared" si="2"/>
        <v>32</v>
      </c>
      <c r="AO23" s="51">
        <f t="shared" si="3"/>
        <v>1.5</v>
      </c>
    </row>
    <row r="24" spans="1:41" ht="15" customHeight="1">
      <c r="A24" s="44">
        <v>8</v>
      </c>
      <c r="B24" s="91" t="s">
        <v>22</v>
      </c>
      <c r="C24" s="97" t="s">
        <v>86</v>
      </c>
      <c r="D24" s="93"/>
      <c r="E24" s="47"/>
      <c r="F24" s="48"/>
      <c r="G24" s="48"/>
      <c r="H24" s="48"/>
      <c r="I24" s="48"/>
      <c r="J24" s="48"/>
      <c r="K24" s="94"/>
      <c r="L24" s="48"/>
      <c r="M24" s="48"/>
      <c r="N24" s="48"/>
      <c r="O24" s="48"/>
      <c r="P24" s="94"/>
      <c r="Q24" s="94"/>
      <c r="R24" s="94">
        <f t="shared" si="0"/>
        <v>0</v>
      </c>
      <c r="S24" s="94">
        <f>SUM(D24:Q24)</f>
        <v>0</v>
      </c>
      <c r="T24" s="95"/>
      <c r="U24" s="96"/>
      <c r="V24" s="64"/>
      <c r="W24" s="47">
        <v>1</v>
      </c>
      <c r="X24" s="47"/>
      <c r="Y24" s="47"/>
      <c r="Z24" s="47"/>
      <c r="AA24" s="47"/>
      <c r="AB24" s="47"/>
      <c r="AC24" s="47"/>
      <c r="AD24" s="48"/>
      <c r="AE24" s="48"/>
      <c r="AF24" s="48"/>
      <c r="AG24" s="48"/>
      <c r="AH24" s="48"/>
      <c r="AI24" s="48">
        <v>10</v>
      </c>
      <c r="AJ24" s="48">
        <f>V23+W24+X24+Y24+Z24+AA24+AB24+AC24+AD24+AE24+AG24</f>
        <v>21</v>
      </c>
      <c r="AK24" s="48">
        <f t="shared" si="5"/>
        <v>11</v>
      </c>
      <c r="AL24" s="49" t="s">
        <v>39</v>
      </c>
      <c r="AM24" s="50">
        <v>0.5</v>
      </c>
      <c r="AN24" s="50">
        <f t="shared" si="2"/>
        <v>11</v>
      </c>
      <c r="AO24" s="51">
        <f t="shared" si="3"/>
        <v>0.5</v>
      </c>
    </row>
    <row r="25" spans="1:41" ht="15" customHeight="1" thickBot="1">
      <c r="A25" s="44">
        <v>11</v>
      </c>
      <c r="B25" s="106" t="s">
        <v>22</v>
      </c>
      <c r="C25" s="107" t="s">
        <v>87</v>
      </c>
      <c r="D25" s="93"/>
      <c r="E25" s="47"/>
      <c r="F25" s="48"/>
      <c r="G25" s="48"/>
      <c r="H25" s="48"/>
      <c r="I25" s="48"/>
      <c r="J25" s="48"/>
      <c r="K25" s="94"/>
      <c r="L25" s="48"/>
      <c r="M25" s="48"/>
      <c r="N25" s="48"/>
      <c r="O25" s="48">
        <v>15</v>
      </c>
      <c r="P25" s="94"/>
      <c r="Q25" s="94"/>
      <c r="R25" s="94">
        <f t="shared" si="0"/>
        <v>15</v>
      </c>
      <c r="S25" s="94">
        <f>SUM(D25:Q25)</f>
        <v>15</v>
      </c>
      <c r="T25" s="95" t="s">
        <v>39</v>
      </c>
      <c r="U25" s="96"/>
      <c r="V25" s="47"/>
      <c r="W25" s="47"/>
      <c r="X25" s="47"/>
      <c r="Y25" s="47"/>
      <c r="Z25" s="47"/>
      <c r="AA25" s="47"/>
      <c r="AB25" s="47"/>
      <c r="AC25" s="47"/>
      <c r="AD25" s="48"/>
      <c r="AE25" s="48"/>
      <c r="AF25" s="48"/>
      <c r="AG25" s="136">
        <v>15</v>
      </c>
      <c r="AH25" s="48"/>
      <c r="AI25" s="48"/>
      <c r="AJ25" s="48">
        <f t="shared" si="4"/>
        <v>15</v>
      </c>
      <c r="AK25" s="48">
        <f t="shared" si="5"/>
        <v>15</v>
      </c>
      <c r="AL25" s="49"/>
      <c r="AM25" s="50"/>
      <c r="AN25" s="50">
        <f t="shared" si="2"/>
        <v>30</v>
      </c>
      <c r="AO25" s="51">
        <f t="shared" si="3"/>
        <v>0</v>
      </c>
    </row>
    <row r="26" spans="1:41" ht="15" customHeight="1" thickBot="1">
      <c r="A26" s="148" t="s">
        <v>2</v>
      </c>
      <c r="B26" s="149"/>
      <c r="C26" s="174"/>
      <c r="D26" s="108">
        <f aca="true" t="shared" si="6" ref="D26:S26">SUM(D18:D25)</f>
        <v>140</v>
      </c>
      <c r="E26" s="60">
        <f t="shared" si="6"/>
        <v>0</v>
      </c>
      <c r="F26" s="60">
        <f t="shared" si="6"/>
        <v>0</v>
      </c>
      <c r="G26" s="60">
        <f t="shared" si="6"/>
        <v>0</v>
      </c>
      <c r="H26" s="60">
        <f t="shared" si="6"/>
        <v>0</v>
      </c>
      <c r="I26" s="60">
        <f t="shared" si="6"/>
        <v>0</v>
      </c>
      <c r="J26" s="60">
        <f t="shared" si="6"/>
        <v>0</v>
      </c>
      <c r="K26" s="109">
        <f t="shared" si="6"/>
        <v>280</v>
      </c>
      <c r="L26" s="60">
        <f t="shared" si="6"/>
        <v>0</v>
      </c>
      <c r="M26" s="60">
        <f t="shared" si="6"/>
        <v>0</v>
      </c>
      <c r="N26" s="60">
        <f t="shared" si="6"/>
        <v>0</v>
      </c>
      <c r="O26" s="60">
        <f t="shared" si="6"/>
        <v>15</v>
      </c>
      <c r="P26" s="109">
        <f t="shared" si="6"/>
        <v>160</v>
      </c>
      <c r="Q26" s="109">
        <f t="shared" si="6"/>
        <v>60</v>
      </c>
      <c r="R26" s="109">
        <f t="shared" si="6"/>
        <v>435</v>
      </c>
      <c r="S26" s="109">
        <f t="shared" si="6"/>
        <v>655</v>
      </c>
      <c r="T26" s="109"/>
      <c r="U26" s="109">
        <f>SUM(U18:U25)</f>
        <v>23.5</v>
      </c>
      <c r="V26" s="60">
        <f aca="true" t="shared" si="7" ref="V26:AK26">SUM(V18:V25)</f>
        <v>75</v>
      </c>
      <c r="W26" s="60">
        <f t="shared" si="7"/>
        <v>1</v>
      </c>
      <c r="X26" s="60">
        <f t="shared" si="7"/>
        <v>0</v>
      </c>
      <c r="Y26" s="60">
        <f t="shared" si="7"/>
        <v>0</v>
      </c>
      <c r="Z26" s="60">
        <f t="shared" si="7"/>
        <v>0</v>
      </c>
      <c r="AA26" s="60">
        <f t="shared" si="7"/>
        <v>0</v>
      </c>
      <c r="AB26" s="60">
        <f t="shared" si="7"/>
        <v>0</v>
      </c>
      <c r="AC26" s="60">
        <f t="shared" si="7"/>
        <v>120</v>
      </c>
      <c r="AD26" s="60">
        <f t="shared" si="7"/>
        <v>0</v>
      </c>
      <c r="AE26" s="60">
        <f t="shared" si="7"/>
        <v>0</v>
      </c>
      <c r="AF26" s="60">
        <f t="shared" si="7"/>
        <v>0</v>
      </c>
      <c r="AG26" s="60">
        <f t="shared" si="7"/>
        <v>15</v>
      </c>
      <c r="AH26" s="60">
        <f t="shared" si="7"/>
        <v>240</v>
      </c>
      <c r="AI26" s="60">
        <f t="shared" si="7"/>
        <v>107</v>
      </c>
      <c r="AJ26" s="60">
        <f t="shared" si="7"/>
        <v>231</v>
      </c>
      <c r="AK26" s="60">
        <f t="shared" si="7"/>
        <v>558</v>
      </c>
      <c r="AL26" s="60"/>
      <c r="AM26" s="60">
        <f>SUM(AM18:AM25)</f>
        <v>20.5</v>
      </c>
      <c r="AN26" s="61">
        <f>SUM(S26,AK26)</f>
        <v>1213</v>
      </c>
      <c r="AO26" s="61">
        <f t="shared" si="3"/>
        <v>44</v>
      </c>
    </row>
    <row r="27" spans="1:4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9"/>
      <c r="L27" s="1"/>
      <c r="M27" s="1"/>
      <c r="N27" s="1"/>
      <c r="O27" s="1"/>
      <c r="P27" s="9"/>
      <c r="Q27" s="9"/>
      <c r="R27" s="9"/>
      <c r="S27" s="9"/>
      <c r="T27" s="9"/>
      <c r="U27" s="13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2"/>
      <c r="AN27" s="1"/>
      <c r="AO27" s="1"/>
    </row>
    <row r="28" spans="1:4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9"/>
      <c r="L28" s="1"/>
      <c r="M28" s="1"/>
      <c r="N28" s="1"/>
      <c r="O28" s="1"/>
      <c r="P28" s="9"/>
      <c r="Q28" s="9"/>
      <c r="R28" s="9"/>
      <c r="S28" s="9"/>
      <c r="T28" s="9"/>
      <c r="U28" s="13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2"/>
      <c r="AN28" s="1"/>
      <c r="AO28" s="1"/>
    </row>
    <row r="29" spans="1:4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9"/>
      <c r="L29" s="1"/>
      <c r="M29" s="1"/>
      <c r="N29" s="1"/>
      <c r="O29" s="1"/>
      <c r="P29" s="9"/>
      <c r="Q29" s="9"/>
      <c r="R29" s="9"/>
      <c r="S29" s="9"/>
      <c r="T29" s="9"/>
      <c r="U29" s="13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2"/>
      <c r="AN29" s="1"/>
      <c r="AO29" s="1"/>
    </row>
    <row r="30" spans="1:41" ht="12.75">
      <c r="A30" s="1"/>
      <c r="B30" s="1"/>
      <c r="C30" s="134"/>
      <c r="D30" s="1"/>
      <c r="E30" s="1"/>
      <c r="F30" s="1"/>
      <c r="G30" s="1"/>
      <c r="H30" s="1"/>
      <c r="I30" s="1"/>
      <c r="J30" s="1"/>
      <c r="K30" s="9"/>
      <c r="L30" s="1"/>
      <c r="M30" s="1"/>
      <c r="N30" s="1"/>
      <c r="O30" s="1" t="s">
        <v>3</v>
      </c>
      <c r="P30" s="9"/>
      <c r="Q30" s="9"/>
      <c r="R30" s="9"/>
      <c r="S30" s="9"/>
      <c r="T30" s="9"/>
      <c r="U30" s="13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73" t="s">
        <v>148</v>
      </c>
      <c r="AG30" s="173"/>
      <c r="AH30" s="173"/>
      <c r="AI30" s="173"/>
      <c r="AJ30" s="173"/>
      <c r="AK30" s="173"/>
      <c r="AL30" s="173"/>
      <c r="AM30" s="2"/>
      <c r="AN30" s="1"/>
      <c r="AO30" s="1"/>
    </row>
    <row r="31" spans="1:41" ht="12.75">
      <c r="A31" s="1"/>
      <c r="B31" s="1"/>
      <c r="C31" s="10" t="s">
        <v>6</v>
      </c>
      <c r="D31" s="1"/>
      <c r="E31" s="1"/>
      <c r="F31" s="1"/>
      <c r="G31" s="1"/>
      <c r="H31" s="1"/>
      <c r="I31" s="1"/>
      <c r="J31" s="1"/>
      <c r="K31" s="9"/>
      <c r="L31" s="1"/>
      <c r="M31" s="9"/>
      <c r="N31" s="1"/>
      <c r="O31" s="133" t="s">
        <v>150</v>
      </c>
      <c r="P31" s="133"/>
      <c r="Q31" s="133"/>
      <c r="R31" s="133"/>
      <c r="S31" s="133"/>
      <c r="T31" s="133"/>
      <c r="U31" s="133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73" t="s">
        <v>4</v>
      </c>
      <c r="AG31" s="173"/>
      <c r="AH31" s="173"/>
      <c r="AI31" s="173"/>
      <c r="AJ31" s="173"/>
      <c r="AK31" s="173"/>
      <c r="AL31" s="173"/>
      <c r="AM31" s="2"/>
      <c r="AN31" s="1"/>
      <c r="AO31" s="1"/>
    </row>
    <row r="32" spans="1:4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9"/>
      <c r="L32" s="1"/>
      <c r="M32" s="1"/>
      <c r="N32" s="1"/>
      <c r="O32" s="1"/>
      <c r="P32" s="9"/>
      <c r="Q32" s="9"/>
      <c r="R32" s="9"/>
      <c r="S32" s="9"/>
      <c r="T32" s="9"/>
      <c r="U32" s="13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2"/>
      <c r="AN32" s="1"/>
      <c r="AO32" s="1"/>
    </row>
    <row r="33" spans="1:4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9"/>
      <c r="L33" s="1"/>
      <c r="M33" s="1"/>
      <c r="N33" s="1"/>
      <c r="O33" s="1"/>
      <c r="P33" s="9"/>
      <c r="Q33" s="9"/>
      <c r="R33" s="9"/>
      <c r="S33" s="9"/>
      <c r="T33" s="9"/>
      <c r="U33" s="13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2"/>
      <c r="AN33" s="1"/>
      <c r="AO33" s="1"/>
    </row>
    <row r="34" spans="1:4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9"/>
      <c r="L34" s="1"/>
      <c r="M34" s="1"/>
      <c r="N34" s="1"/>
      <c r="O34" s="1"/>
      <c r="P34" s="9"/>
      <c r="Q34" s="9"/>
      <c r="R34" s="9"/>
      <c r="S34" s="9"/>
      <c r="T34" s="9"/>
      <c r="U34" s="13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2"/>
      <c r="AN34" s="1"/>
      <c r="AO34" s="1"/>
    </row>
    <row r="35" spans="1:4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9"/>
      <c r="L35" s="1"/>
      <c r="M35" s="1"/>
      <c r="N35" s="1"/>
      <c r="O35" s="1"/>
      <c r="P35" s="9"/>
      <c r="Q35" s="9"/>
      <c r="R35" s="9"/>
      <c r="S35" s="9"/>
      <c r="T35" s="9"/>
      <c r="U35" s="13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2"/>
      <c r="AN35" s="1"/>
      <c r="AO35" s="1"/>
    </row>
    <row r="36" spans="1:4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9"/>
      <c r="L36" s="1"/>
      <c r="M36" s="1"/>
      <c r="N36" s="1"/>
      <c r="O36" s="1"/>
      <c r="P36" s="9"/>
      <c r="Q36" s="9"/>
      <c r="R36" s="9"/>
      <c r="S36" s="9"/>
      <c r="T36" s="9"/>
      <c r="U36" s="13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2"/>
      <c r="AN36" s="1"/>
      <c r="AO36" s="1"/>
    </row>
  </sheetData>
  <sheetProtection/>
  <mergeCells count="12">
    <mergeCell ref="A26:C26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  <mergeCell ref="AF30:AL30"/>
    <mergeCell ref="AF31:AL31"/>
  </mergeCells>
  <dataValidations count="1">
    <dataValidation type="list" allowBlank="1" showInputMessage="1" showErrorMessage="1" sqref="B18:B20 B22:B26">
      <formula1>RodzajeZajec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38"/>
  <sheetViews>
    <sheetView zoomScale="50" zoomScaleNormal="50" zoomScalePageLayoutView="0" workbookViewId="0" topLeftCell="A1">
      <selection activeCell="AJ4" sqref="AJ4:AN4"/>
    </sheetView>
  </sheetViews>
  <sheetFormatPr defaultColWidth="9.140625" defaultRowHeight="12.75"/>
  <cols>
    <col min="1" max="1" width="4.421875" style="64" customWidth="1"/>
    <col min="2" max="2" width="13.421875" style="129" customWidth="1"/>
    <col min="3" max="3" width="36.421875" style="124" customWidth="1"/>
    <col min="4" max="41" width="7.421875" style="64" customWidth="1"/>
    <col min="42" max="16384" width="9.140625" style="64" customWidth="1"/>
  </cols>
  <sheetData>
    <row r="1" spans="1:41" ht="15" customHeight="1">
      <c r="A1" s="30"/>
      <c r="B1" s="110"/>
      <c r="C1" s="111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1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 t="s">
        <v>143</v>
      </c>
      <c r="AK1" s="30"/>
      <c r="AL1" s="30"/>
      <c r="AM1" s="31"/>
      <c r="AN1" s="30"/>
      <c r="AO1" s="30"/>
    </row>
    <row r="2" spans="1:41" ht="15" customHeight="1">
      <c r="A2" s="30"/>
      <c r="B2" s="110"/>
      <c r="C2" s="111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1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155" t="s">
        <v>151</v>
      </c>
      <c r="AK2" s="156"/>
      <c r="AL2" s="156"/>
      <c r="AM2" s="156"/>
      <c r="AN2" s="156"/>
      <c r="AO2" s="30"/>
    </row>
    <row r="3" spans="1:41" ht="15" customHeight="1">
      <c r="A3" s="30"/>
      <c r="B3" s="110"/>
      <c r="C3" s="111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1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1"/>
      <c r="AN3" s="30"/>
      <c r="AO3" s="30"/>
    </row>
    <row r="4" spans="1:41" ht="15" customHeight="1">
      <c r="A4" s="30"/>
      <c r="B4" s="110"/>
      <c r="C4" s="111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1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155"/>
      <c r="AK4" s="156"/>
      <c r="AL4" s="156"/>
      <c r="AM4" s="156"/>
      <c r="AN4" s="156"/>
      <c r="AO4" s="30"/>
    </row>
    <row r="5" spans="1:41" ht="15" customHeight="1">
      <c r="A5" s="30"/>
      <c r="B5" s="110"/>
      <c r="C5" s="111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1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1"/>
      <c r="AN5" s="30"/>
      <c r="AO5" s="30"/>
    </row>
    <row r="6" spans="1:41" ht="15" customHeight="1">
      <c r="A6" s="145" t="s">
        <v>73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</row>
    <row r="7" spans="1:41" ht="15" customHeight="1">
      <c r="A7" s="33"/>
      <c r="B7" s="112"/>
      <c r="C7" s="11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 t="s">
        <v>31</v>
      </c>
      <c r="S7" s="33"/>
      <c r="T7" s="33"/>
      <c r="U7" s="34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4"/>
      <c r="AN7" s="33"/>
      <c r="AO7" s="33"/>
    </row>
    <row r="8" spans="1:41" ht="15" customHeight="1">
      <c r="A8" s="30"/>
      <c r="B8" s="110"/>
      <c r="C8" s="111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1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1"/>
      <c r="AN8" s="30"/>
      <c r="AO8" s="30"/>
    </row>
    <row r="9" spans="1:41" ht="15" customHeight="1">
      <c r="A9" s="35" t="s">
        <v>64</v>
      </c>
      <c r="B9" s="114"/>
      <c r="C9" s="11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6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6"/>
      <c r="AN9" s="35"/>
      <c r="AO9" s="35"/>
    </row>
    <row r="10" spans="1:41" ht="15" customHeight="1">
      <c r="A10" s="35" t="s">
        <v>32</v>
      </c>
      <c r="B10" s="114"/>
      <c r="C10" s="11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6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6"/>
      <c r="AN10" s="35"/>
      <c r="AO10" s="35"/>
    </row>
    <row r="11" spans="1:41" ht="15" customHeight="1">
      <c r="A11" s="35" t="s">
        <v>71</v>
      </c>
      <c r="B11" s="114"/>
      <c r="C11" s="11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6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6"/>
      <c r="AN11" s="35"/>
      <c r="AO11" s="35"/>
    </row>
    <row r="12" spans="1:41" ht="15" customHeight="1">
      <c r="A12" s="35" t="s">
        <v>35</v>
      </c>
      <c r="B12" s="114"/>
      <c r="C12" s="11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6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6"/>
      <c r="AN12" s="35"/>
      <c r="AO12" s="35"/>
    </row>
    <row r="13" spans="1:41" ht="15" customHeight="1">
      <c r="A13" s="37" t="s">
        <v>75</v>
      </c>
      <c r="B13" s="110"/>
      <c r="C13" s="111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1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1"/>
      <c r="AN13" s="30"/>
      <c r="AO13" s="30"/>
    </row>
    <row r="14" spans="1:41" ht="15" customHeight="1">
      <c r="A14" s="30"/>
      <c r="B14" s="110"/>
      <c r="C14" s="111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1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1"/>
      <c r="AN14" s="30"/>
      <c r="AO14" s="30"/>
    </row>
    <row r="15" spans="1:41" ht="15" customHeight="1" thickBot="1">
      <c r="A15" s="30"/>
      <c r="B15" s="110"/>
      <c r="C15" s="111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1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1"/>
      <c r="AN15" s="30"/>
      <c r="AO15" s="30"/>
    </row>
    <row r="16" spans="1:41" ht="13.5" thickBot="1">
      <c r="A16" s="151" t="s">
        <v>5</v>
      </c>
      <c r="B16" s="116"/>
      <c r="C16" s="178" t="s">
        <v>28</v>
      </c>
      <c r="D16" s="146" t="s">
        <v>8</v>
      </c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6" t="s">
        <v>9</v>
      </c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57" t="s">
        <v>10</v>
      </c>
      <c r="AO16" s="143" t="s">
        <v>29</v>
      </c>
    </row>
    <row r="17" spans="1:41" ht="237" customHeight="1">
      <c r="A17" s="152"/>
      <c r="B17" s="117" t="s">
        <v>27</v>
      </c>
      <c r="C17" s="179"/>
      <c r="D17" s="40" t="s">
        <v>11</v>
      </c>
      <c r="E17" s="41" t="s">
        <v>12</v>
      </c>
      <c r="F17" s="42" t="s">
        <v>13</v>
      </c>
      <c r="G17" s="42" t="s">
        <v>14</v>
      </c>
      <c r="H17" s="42" t="s">
        <v>15</v>
      </c>
      <c r="I17" s="42" t="s">
        <v>16</v>
      </c>
      <c r="J17" s="42" t="s">
        <v>17</v>
      </c>
      <c r="K17" s="42" t="s">
        <v>24</v>
      </c>
      <c r="L17" s="42" t="s">
        <v>25</v>
      </c>
      <c r="M17" s="42" t="s">
        <v>18</v>
      </c>
      <c r="N17" s="42" t="s">
        <v>23</v>
      </c>
      <c r="O17" s="42" t="s">
        <v>21</v>
      </c>
      <c r="P17" s="42" t="s">
        <v>19</v>
      </c>
      <c r="Q17" s="42" t="s">
        <v>0</v>
      </c>
      <c r="R17" s="42" t="s">
        <v>20</v>
      </c>
      <c r="S17" s="42" t="s">
        <v>7</v>
      </c>
      <c r="T17" s="42" t="s">
        <v>1</v>
      </c>
      <c r="U17" s="43" t="s">
        <v>30</v>
      </c>
      <c r="V17" s="40" t="s">
        <v>11</v>
      </c>
      <c r="W17" s="42" t="s">
        <v>12</v>
      </c>
      <c r="X17" s="42" t="s">
        <v>13</v>
      </c>
      <c r="Y17" s="42" t="s">
        <v>14</v>
      </c>
      <c r="Z17" s="41" t="s">
        <v>15</v>
      </c>
      <c r="AA17" s="41" t="s">
        <v>16</v>
      </c>
      <c r="AB17" s="41" t="s">
        <v>17</v>
      </c>
      <c r="AC17" s="42" t="s">
        <v>26</v>
      </c>
      <c r="AD17" s="42" t="s">
        <v>25</v>
      </c>
      <c r="AE17" s="42" t="s">
        <v>18</v>
      </c>
      <c r="AF17" s="42" t="s">
        <v>23</v>
      </c>
      <c r="AG17" s="42" t="s">
        <v>21</v>
      </c>
      <c r="AH17" s="42" t="s">
        <v>19</v>
      </c>
      <c r="AI17" s="42" t="s">
        <v>0</v>
      </c>
      <c r="AJ17" s="42" t="s">
        <v>20</v>
      </c>
      <c r="AK17" s="42" t="s">
        <v>7</v>
      </c>
      <c r="AL17" s="42" t="s">
        <v>1</v>
      </c>
      <c r="AM17" s="43" t="s">
        <v>30</v>
      </c>
      <c r="AN17" s="158"/>
      <c r="AO17" s="144"/>
    </row>
    <row r="18" spans="1:41" ht="15" customHeight="1">
      <c r="A18" s="44">
        <v>1</v>
      </c>
      <c r="B18" s="98" t="s">
        <v>22</v>
      </c>
      <c r="C18" s="118" t="s">
        <v>88</v>
      </c>
      <c r="D18" s="119">
        <v>10</v>
      </c>
      <c r="E18" s="119">
        <v>10</v>
      </c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>
        <f>D18+E18+F18+G18+H18+I18+J18+K18+L18+M18+O18</f>
        <v>20</v>
      </c>
      <c r="S18" s="120">
        <f>SUM(D18:Q18)</f>
        <v>20</v>
      </c>
      <c r="T18" s="91" t="s">
        <v>39</v>
      </c>
      <c r="U18" s="121">
        <v>1</v>
      </c>
      <c r="V18" s="47"/>
      <c r="W18" s="47"/>
      <c r="X18" s="47"/>
      <c r="Y18" s="47"/>
      <c r="Z18" s="47"/>
      <c r="AA18" s="47"/>
      <c r="AB18" s="47"/>
      <c r="AC18" s="47"/>
      <c r="AD18" s="48"/>
      <c r="AE18" s="48"/>
      <c r="AF18" s="48"/>
      <c r="AG18" s="48"/>
      <c r="AH18" s="48"/>
      <c r="AI18" s="48"/>
      <c r="AJ18" s="48"/>
      <c r="AK18" s="48"/>
      <c r="AL18" s="49"/>
      <c r="AM18" s="50"/>
      <c r="AN18" s="48">
        <f>S18+AK18</f>
        <v>20</v>
      </c>
      <c r="AO18" s="50">
        <f>SUM(U18,AM18)</f>
        <v>1</v>
      </c>
    </row>
    <row r="19" spans="1:41" ht="15" customHeight="1">
      <c r="A19" s="44">
        <v>2</v>
      </c>
      <c r="B19" s="98" t="s">
        <v>22</v>
      </c>
      <c r="C19" s="118" t="s">
        <v>89</v>
      </c>
      <c r="D19" s="119">
        <v>35</v>
      </c>
      <c r="E19" s="119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>
        <f>D19+E19+F19+G19+H19+I19+J19+K19+L19+M19+O19</f>
        <v>35</v>
      </c>
      <c r="S19" s="120">
        <f>SUM(D19:Q19)</f>
        <v>35</v>
      </c>
      <c r="T19" s="91" t="s">
        <v>39</v>
      </c>
      <c r="U19" s="121">
        <v>1.5</v>
      </c>
      <c r="V19" s="47"/>
      <c r="W19" s="47"/>
      <c r="X19" s="47"/>
      <c r="Y19" s="47"/>
      <c r="Z19" s="47"/>
      <c r="AA19" s="47"/>
      <c r="AB19" s="47"/>
      <c r="AC19" s="47"/>
      <c r="AD19" s="48"/>
      <c r="AE19" s="48"/>
      <c r="AF19" s="48"/>
      <c r="AG19" s="48"/>
      <c r="AH19" s="48"/>
      <c r="AI19" s="48"/>
      <c r="AJ19" s="48"/>
      <c r="AK19" s="48"/>
      <c r="AL19" s="49"/>
      <c r="AM19" s="50"/>
      <c r="AN19" s="48">
        <f aca="true" t="shared" si="0" ref="AN19:AN27">S19+AK19</f>
        <v>35</v>
      </c>
      <c r="AO19" s="50">
        <f aca="true" t="shared" si="1" ref="AO19:AO27">SUM(U19,AM19)</f>
        <v>1.5</v>
      </c>
    </row>
    <row r="20" spans="1:41" ht="15" customHeight="1">
      <c r="A20" s="44">
        <v>3</v>
      </c>
      <c r="B20" s="98" t="s">
        <v>22</v>
      </c>
      <c r="C20" s="118" t="s">
        <v>90</v>
      </c>
      <c r="D20" s="119">
        <v>15</v>
      </c>
      <c r="E20" s="119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>
        <v>15</v>
      </c>
      <c r="R20" s="120">
        <f aca="true" t="shared" si="2" ref="R20:R27">D20+E20+F20+G20+H20+I20+J20+K20+L20+M20+O20</f>
        <v>15</v>
      </c>
      <c r="S20" s="120">
        <f aca="true" t="shared" si="3" ref="S20:S27">SUM(D20:Q20)</f>
        <v>30</v>
      </c>
      <c r="T20" s="91" t="s">
        <v>39</v>
      </c>
      <c r="U20" s="121">
        <v>1</v>
      </c>
      <c r="V20" s="30"/>
      <c r="W20" s="47"/>
      <c r="X20" s="47"/>
      <c r="Y20" s="47"/>
      <c r="Z20" s="47"/>
      <c r="AA20" s="47"/>
      <c r="AB20" s="47"/>
      <c r="AC20" s="47"/>
      <c r="AD20" s="48"/>
      <c r="AE20" s="48"/>
      <c r="AF20" s="48"/>
      <c r="AG20" s="48"/>
      <c r="AH20" s="48"/>
      <c r="AI20" s="30"/>
      <c r="AJ20" s="48"/>
      <c r="AK20" s="48"/>
      <c r="AL20" s="49"/>
      <c r="AM20" s="50"/>
      <c r="AN20" s="48">
        <f t="shared" si="0"/>
        <v>30</v>
      </c>
      <c r="AO20" s="50">
        <f t="shared" si="1"/>
        <v>1</v>
      </c>
    </row>
    <row r="21" spans="1:41" ht="27" customHeight="1">
      <c r="A21" s="44">
        <v>4</v>
      </c>
      <c r="B21" s="98" t="s">
        <v>22</v>
      </c>
      <c r="C21" s="118" t="s">
        <v>95</v>
      </c>
      <c r="D21" s="119">
        <v>15</v>
      </c>
      <c r="E21" s="119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>
        <v>10</v>
      </c>
      <c r="R21" s="120">
        <f t="shared" si="2"/>
        <v>15</v>
      </c>
      <c r="S21" s="120">
        <f t="shared" si="3"/>
        <v>25</v>
      </c>
      <c r="T21" s="91" t="s">
        <v>39</v>
      </c>
      <c r="U21" s="121">
        <v>1</v>
      </c>
      <c r="V21" s="47"/>
      <c r="W21" s="47"/>
      <c r="X21" s="47"/>
      <c r="Y21" s="47"/>
      <c r="Z21" s="47"/>
      <c r="AA21" s="47"/>
      <c r="AB21" s="47"/>
      <c r="AC21" s="47"/>
      <c r="AD21" s="48"/>
      <c r="AE21" s="48"/>
      <c r="AF21" s="48"/>
      <c r="AG21" s="48"/>
      <c r="AH21" s="48"/>
      <c r="AI21" s="48"/>
      <c r="AJ21" s="48"/>
      <c r="AK21" s="48"/>
      <c r="AL21" s="49"/>
      <c r="AM21" s="50"/>
      <c r="AN21" s="48">
        <f t="shared" si="0"/>
        <v>25</v>
      </c>
      <c r="AO21" s="50">
        <f t="shared" si="1"/>
        <v>1</v>
      </c>
    </row>
    <row r="22" spans="1:41" ht="48.75" customHeight="1">
      <c r="A22" s="44">
        <v>5</v>
      </c>
      <c r="B22" s="122" t="s">
        <v>91</v>
      </c>
      <c r="C22" s="118" t="s">
        <v>92</v>
      </c>
      <c r="D22" s="119">
        <v>10</v>
      </c>
      <c r="E22" s="119">
        <v>10</v>
      </c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>
        <v>5</v>
      </c>
      <c r="R22" s="120">
        <f t="shared" si="2"/>
        <v>20</v>
      </c>
      <c r="S22" s="120">
        <f t="shared" si="3"/>
        <v>25</v>
      </c>
      <c r="T22" s="91" t="s">
        <v>39</v>
      </c>
      <c r="U22" s="121">
        <v>1</v>
      </c>
      <c r="V22" s="48"/>
      <c r="W22" s="48"/>
      <c r="X22" s="47"/>
      <c r="Y22" s="47"/>
      <c r="Z22" s="47"/>
      <c r="AA22" s="47"/>
      <c r="AB22" s="47"/>
      <c r="AC22" s="47"/>
      <c r="AD22" s="48"/>
      <c r="AE22" s="48"/>
      <c r="AF22" s="48"/>
      <c r="AG22" s="48"/>
      <c r="AH22" s="48"/>
      <c r="AI22" s="30"/>
      <c r="AJ22" s="48"/>
      <c r="AK22" s="48"/>
      <c r="AL22" s="49"/>
      <c r="AM22" s="50"/>
      <c r="AN22" s="48">
        <f t="shared" si="0"/>
        <v>25</v>
      </c>
      <c r="AO22" s="50">
        <f t="shared" si="1"/>
        <v>1</v>
      </c>
    </row>
    <row r="23" spans="1:41" ht="48.75" customHeight="1">
      <c r="A23" s="44"/>
      <c r="B23" s="98" t="s">
        <v>22</v>
      </c>
      <c r="C23" s="123" t="s">
        <v>82</v>
      </c>
      <c r="D23" s="119">
        <v>50</v>
      </c>
      <c r="E23" s="119"/>
      <c r="F23" s="120"/>
      <c r="G23" s="120"/>
      <c r="H23" s="120"/>
      <c r="I23" s="120"/>
      <c r="J23" s="120"/>
      <c r="K23" s="120">
        <v>80</v>
      </c>
      <c r="L23" s="120"/>
      <c r="M23" s="120"/>
      <c r="N23" s="120"/>
      <c r="O23" s="120"/>
      <c r="P23" s="120">
        <v>80</v>
      </c>
      <c r="Q23" s="120">
        <v>25</v>
      </c>
      <c r="R23" s="120">
        <f t="shared" si="2"/>
        <v>130</v>
      </c>
      <c r="S23" s="120">
        <f t="shared" si="3"/>
        <v>235</v>
      </c>
      <c r="T23" s="91" t="s">
        <v>39</v>
      </c>
      <c r="U23" s="121">
        <v>8.5</v>
      </c>
      <c r="V23" s="47"/>
      <c r="W23" s="47"/>
      <c r="X23" s="47"/>
      <c r="Y23" s="47"/>
      <c r="Z23" s="47"/>
      <c r="AA23" s="47"/>
      <c r="AB23" s="47"/>
      <c r="AC23" s="47"/>
      <c r="AD23" s="48"/>
      <c r="AE23" s="48"/>
      <c r="AF23" s="48"/>
      <c r="AG23" s="48"/>
      <c r="AH23" s="48"/>
      <c r="AI23" s="30"/>
      <c r="AJ23" s="48"/>
      <c r="AK23" s="48"/>
      <c r="AL23" s="49"/>
      <c r="AM23" s="50"/>
      <c r="AN23" s="48">
        <f t="shared" si="0"/>
        <v>235</v>
      </c>
      <c r="AO23" s="50">
        <f t="shared" si="1"/>
        <v>8.5</v>
      </c>
    </row>
    <row r="24" spans="1:41" ht="48.75" customHeight="1">
      <c r="A24" s="44">
        <v>7</v>
      </c>
      <c r="B24" s="98" t="s">
        <v>22</v>
      </c>
      <c r="C24" s="97" t="s">
        <v>85</v>
      </c>
      <c r="D24" s="124"/>
      <c r="E24" s="119">
        <v>20</v>
      </c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5">
        <v>10</v>
      </c>
      <c r="R24" s="120">
        <f t="shared" si="2"/>
        <v>20</v>
      </c>
      <c r="S24" s="120">
        <f t="shared" si="3"/>
        <v>30</v>
      </c>
      <c r="T24" s="124"/>
      <c r="U24" s="126">
        <v>0.5</v>
      </c>
      <c r="V24" s="47"/>
      <c r="W24" s="47"/>
      <c r="X24" s="47"/>
      <c r="Y24" s="47"/>
      <c r="Z24" s="47"/>
      <c r="AA24" s="47"/>
      <c r="AB24" s="47"/>
      <c r="AC24" s="47"/>
      <c r="AD24" s="48"/>
      <c r="AE24" s="48"/>
      <c r="AF24" s="48"/>
      <c r="AG24" s="48"/>
      <c r="AH24" s="48"/>
      <c r="AI24" s="30"/>
      <c r="AJ24" s="48"/>
      <c r="AK24" s="48"/>
      <c r="AL24" s="49"/>
      <c r="AM24" s="50"/>
      <c r="AN24" s="48">
        <f t="shared" si="0"/>
        <v>30</v>
      </c>
      <c r="AO24" s="50">
        <f t="shared" si="1"/>
        <v>0.5</v>
      </c>
    </row>
    <row r="25" spans="1:41" ht="15" customHeight="1">
      <c r="A25" s="44">
        <v>8</v>
      </c>
      <c r="B25" s="98" t="s">
        <v>22</v>
      </c>
      <c r="C25" s="118" t="s">
        <v>93</v>
      </c>
      <c r="D25" s="119">
        <v>40</v>
      </c>
      <c r="E25" s="119"/>
      <c r="F25" s="120"/>
      <c r="G25" s="120"/>
      <c r="H25" s="120"/>
      <c r="I25" s="120"/>
      <c r="J25" s="120"/>
      <c r="K25" s="120">
        <v>40</v>
      </c>
      <c r="L25" s="120"/>
      <c r="M25" s="120"/>
      <c r="N25" s="120"/>
      <c r="O25" s="120"/>
      <c r="P25" s="120">
        <v>40</v>
      </c>
      <c r="Q25" s="120">
        <v>20</v>
      </c>
      <c r="R25" s="120">
        <f t="shared" si="2"/>
        <v>80</v>
      </c>
      <c r="S25" s="120">
        <f t="shared" si="3"/>
        <v>140</v>
      </c>
      <c r="T25" s="91" t="s">
        <v>37</v>
      </c>
      <c r="U25" s="121">
        <v>6</v>
      </c>
      <c r="V25" s="47"/>
      <c r="W25" s="47"/>
      <c r="X25" s="47"/>
      <c r="Y25" s="47"/>
      <c r="Z25" s="47"/>
      <c r="AA25" s="47"/>
      <c r="AB25" s="47"/>
      <c r="AC25" s="47"/>
      <c r="AD25" s="48"/>
      <c r="AE25" s="48"/>
      <c r="AF25" s="48"/>
      <c r="AG25" s="48"/>
      <c r="AH25" s="48"/>
      <c r="AI25" s="48"/>
      <c r="AJ25" s="48"/>
      <c r="AK25" s="48"/>
      <c r="AL25" s="49"/>
      <c r="AM25" s="50"/>
      <c r="AN25" s="48">
        <f t="shared" si="0"/>
        <v>140</v>
      </c>
      <c r="AO25" s="50">
        <f t="shared" si="1"/>
        <v>6</v>
      </c>
    </row>
    <row r="26" spans="1:41" ht="15" customHeight="1">
      <c r="A26" s="44">
        <v>9</v>
      </c>
      <c r="B26" s="98" t="s">
        <v>22</v>
      </c>
      <c r="C26" s="118" t="s">
        <v>86</v>
      </c>
      <c r="D26" s="119"/>
      <c r="E26" s="119">
        <v>1</v>
      </c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>
        <v>10</v>
      </c>
      <c r="R26" s="120">
        <f t="shared" si="2"/>
        <v>1</v>
      </c>
      <c r="S26" s="120">
        <f t="shared" si="3"/>
        <v>11</v>
      </c>
      <c r="T26" s="91" t="s">
        <v>39</v>
      </c>
      <c r="U26" s="121">
        <v>0.5</v>
      </c>
      <c r="V26" s="47"/>
      <c r="W26" s="47"/>
      <c r="X26" s="47"/>
      <c r="Y26" s="47"/>
      <c r="Z26" s="47"/>
      <c r="AA26" s="47"/>
      <c r="AB26" s="47"/>
      <c r="AC26" s="47"/>
      <c r="AD26" s="48"/>
      <c r="AE26" s="48"/>
      <c r="AF26" s="48"/>
      <c r="AG26" s="48"/>
      <c r="AH26" s="48"/>
      <c r="AI26" s="48"/>
      <c r="AJ26" s="48"/>
      <c r="AK26" s="48"/>
      <c r="AL26" s="49"/>
      <c r="AM26" s="50"/>
      <c r="AN26" s="48">
        <f t="shared" si="0"/>
        <v>11</v>
      </c>
      <c r="AO26" s="50">
        <f t="shared" si="1"/>
        <v>0.5</v>
      </c>
    </row>
    <row r="27" spans="1:41" ht="15" customHeight="1" thickBot="1">
      <c r="A27" s="44">
        <v>10</v>
      </c>
      <c r="B27" s="98" t="s">
        <v>22</v>
      </c>
      <c r="C27" s="127" t="s">
        <v>94</v>
      </c>
      <c r="D27" s="119"/>
      <c r="E27" s="119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>
        <f t="shared" si="2"/>
        <v>0</v>
      </c>
      <c r="S27" s="120">
        <f t="shared" si="3"/>
        <v>0</v>
      </c>
      <c r="T27" s="91" t="s">
        <v>37</v>
      </c>
      <c r="U27" s="121">
        <v>5</v>
      </c>
      <c r="V27" s="47"/>
      <c r="W27" s="47"/>
      <c r="X27" s="47"/>
      <c r="Y27" s="47"/>
      <c r="Z27" s="47"/>
      <c r="AA27" s="47"/>
      <c r="AB27" s="47"/>
      <c r="AC27" s="47"/>
      <c r="AD27" s="48"/>
      <c r="AE27" s="48"/>
      <c r="AF27" s="48"/>
      <c r="AG27" s="48"/>
      <c r="AH27" s="48"/>
      <c r="AI27" s="48"/>
      <c r="AJ27" s="48"/>
      <c r="AK27" s="48"/>
      <c r="AL27" s="49"/>
      <c r="AM27" s="50"/>
      <c r="AN27" s="48">
        <f t="shared" si="0"/>
        <v>0</v>
      </c>
      <c r="AO27" s="50">
        <f t="shared" si="1"/>
        <v>5</v>
      </c>
    </row>
    <row r="28" spans="1:41" ht="15" customHeight="1" thickBot="1">
      <c r="A28" s="148" t="s">
        <v>2</v>
      </c>
      <c r="B28" s="149"/>
      <c r="C28" s="174"/>
      <c r="D28" s="60">
        <f aca="true" t="shared" si="4" ref="D28:AO28">SUM(D18:D27)</f>
        <v>175</v>
      </c>
      <c r="E28" s="60">
        <f t="shared" si="4"/>
        <v>41</v>
      </c>
      <c r="F28" s="60">
        <f t="shared" si="4"/>
        <v>0</v>
      </c>
      <c r="G28" s="60">
        <f t="shared" si="4"/>
        <v>0</v>
      </c>
      <c r="H28" s="60">
        <f t="shared" si="4"/>
        <v>0</v>
      </c>
      <c r="I28" s="60">
        <f t="shared" si="4"/>
        <v>0</v>
      </c>
      <c r="J28" s="60">
        <f t="shared" si="4"/>
        <v>0</v>
      </c>
      <c r="K28" s="60">
        <f t="shared" si="4"/>
        <v>120</v>
      </c>
      <c r="L28" s="60">
        <f t="shared" si="4"/>
        <v>0</v>
      </c>
      <c r="M28" s="60">
        <f t="shared" si="4"/>
        <v>0</v>
      </c>
      <c r="N28" s="60">
        <f t="shared" si="4"/>
        <v>0</v>
      </c>
      <c r="O28" s="60">
        <f t="shared" si="4"/>
        <v>0</v>
      </c>
      <c r="P28" s="60">
        <f t="shared" si="4"/>
        <v>120</v>
      </c>
      <c r="Q28" s="60">
        <f t="shared" si="4"/>
        <v>95</v>
      </c>
      <c r="R28" s="60">
        <f t="shared" si="4"/>
        <v>336</v>
      </c>
      <c r="S28" s="60">
        <f t="shared" si="4"/>
        <v>551</v>
      </c>
      <c r="T28" s="60">
        <f t="shared" si="4"/>
        <v>0</v>
      </c>
      <c r="U28" s="60">
        <f>SUM(U18:U27)</f>
        <v>26</v>
      </c>
      <c r="V28" s="60">
        <f t="shared" si="4"/>
        <v>0</v>
      </c>
      <c r="W28" s="60">
        <f t="shared" si="4"/>
        <v>0</v>
      </c>
      <c r="X28" s="60">
        <f t="shared" si="4"/>
        <v>0</v>
      </c>
      <c r="Y28" s="60">
        <f t="shared" si="4"/>
        <v>0</v>
      </c>
      <c r="Z28" s="60">
        <f t="shared" si="4"/>
        <v>0</v>
      </c>
      <c r="AA28" s="60">
        <f t="shared" si="4"/>
        <v>0</v>
      </c>
      <c r="AB28" s="60">
        <f t="shared" si="4"/>
        <v>0</v>
      </c>
      <c r="AC28" s="60">
        <f t="shared" si="4"/>
        <v>0</v>
      </c>
      <c r="AD28" s="60">
        <f t="shared" si="4"/>
        <v>0</v>
      </c>
      <c r="AE28" s="60">
        <f t="shared" si="4"/>
        <v>0</v>
      </c>
      <c r="AF28" s="60">
        <f t="shared" si="4"/>
        <v>0</v>
      </c>
      <c r="AG28" s="60">
        <f t="shared" si="4"/>
        <v>0</v>
      </c>
      <c r="AH28" s="60">
        <f t="shared" si="4"/>
        <v>0</v>
      </c>
      <c r="AI28" s="60">
        <f t="shared" si="4"/>
        <v>0</v>
      </c>
      <c r="AJ28" s="60">
        <f t="shared" si="4"/>
        <v>0</v>
      </c>
      <c r="AK28" s="60">
        <f t="shared" si="4"/>
        <v>0</v>
      </c>
      <c r="AL28" s="60">
        <f t="shared" si="4"/>
        <v>0</v>
      </c>
      <c r="AM28" s="60">
        <f t="shared" si="4"/>
        <v>0</v>
      </c>
      <c r="AN28" s="60">
        <f t="shared" si="4"/>
        <v>551</v>
      </c>
      <c r="AO28" s="60">
        <f t="shared" si="4"/>
        <v>26</v>
      </c>
    </row>
    <row r="29" spans="1:41" ht="12.75">
      <c r="A29" s="30"/>
      <c r="B29" s="110"/>
      <c r="C29" s="111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1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1"/>
      <c r="AN29" s="30"/>
      <c r="AO29" s="30"/>
    </row>
    <row r="30" spans="1:41" ht="12.75">
      <c r="A30" s="30"/>
      <c r="B30" s="110"/>
      <c r="C30" s="111"/>
      <c r="D30" s="30"/>
      <c r="E30" s="30"/>
      <c r="F30" s="30"/>
      <c r="G30" s="30" t="s">
        <v>96</v>
      </c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1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1"/>
      <c r="AN30" s="30"/>
      <c r="AO30" s="30"/>
    </row>
    <row r="31" spans="1:41" ht="12.75">
      <c r="A31" s="30"/>
      <c r="B31" s="110"/>
      <c r="C31" s="111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1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1"/>
      <c r="AN31" s="30"/>
      <c r="AO31" s="30"/>
    </row>
    <row r="32" spans="1:41" ht="12.75">
      <c r="A32" s="30"/>
      <c r="B32" s="110"/>
      <c r="C32" s="132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 t="s">
        <v>3</v>
      </c>
      <c r="P32" s="30"/>
      <c r="Q32" s="30"/>
      <c r="R32" s="30"/>
      <c r="S32" s="30"/>
      <c r="T32" s="30"/>
      <c r="U32" s="31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150" t="s">
        <v>148</v>
      </c>
      <c r="AG32" s="150"/>
      <c r="AH32" s="150"/>
      <c r="AI32" s="150"/>
      <c r="AJ32" s="150"/>
      <c r="AK32" s="150"/>
      <c r="AL32" s="150"/>
      <c r="AM32" s="31"/>
      <c r="AN32" s="30"/>
      <c r="AO32" s="30"/>
    </row>
    <row r="33" spans="1:41" ht="12.75">
      <c r="A33" s="30"/>
      <c r="B33" s="110"/>
      <c r="C33" s="128" t="s">
        <v>6</v>
      </c>
      <c r="D33" s="30"/>
      <c r="E33" s="30"/>
      <c r="F33" s="30"/>
      <c r="G33" s="30"/>
      <c r="H33" s="30"/>
      <c r="I33" s="30"/>
      <c r="J33" s="30"/>
      <c r="K33" s="30"/>
      <c r="L33" s="30"/>
      <c r="M33" s="63"/>
      <c r="N33" s="30"/>
      <c r="O33" s="150" t="s">
        <v>144</v>
      </c>
      <c r="P33" s="150"/>
      <c r="Q33" s="150"/>
      <c r="R33" s="150"/>
      <c r="S33" s="150"/>
      <c r="T33" s="150"/>
      <c r="U33" s="15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150" t="s">
        <v>4</v>
      </c>
      <c r="AG33" s="150"/>
      <c r="AH33" s="150"/>
      <c r="AI33" s="150"/>
      <c r="AJ33" s="150"/>
      <c r="AK33" s="150"/>
      <c r="AL33" s="150"/>
      <c r="AM33" s="31"/>
      <c r="AN33" s="30"/>
      <c r="AO33" s="30"/>
    </row>
    <row r="34" spans="1:41" ht="12.75">
      <c r="A34" s="30"/>
      <c r="B34" s="110"/>
      <c r="C34" s="111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1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1"/>
      <c r="AN34" s="30"/>
      <c r="AO34" s="30"/>
    </row>
    <row r="35" spans="1:41" ht="12.75">
      <c r="A35" s="30"/>
      <c r="B35" s="110"/>
      <c r="C35" s="111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1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1"/>
      <c r="AN35" s="30"/>
      <c r="AO35" s="30"/>
    </row>
    <row r="36" spans="1:41" ht="12.75">
      <c r="A36" s="30"/>
      <c r="B36" s="110"/>
      <c r="C36" s="111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1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1"/>
      <c r="AN36" s="30"/>
      <c r="AO36" s="30"/>
    </row>
    <row r="37" spans="1:41" ht="12.75">
      <c r="A37" s="30"/>
      <c r="B37" s="110"/>
      <c r="C37" s="111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1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1"/>
      <c r="AN37" s="30"/>
      <c r="AO37" s="30"/>
    </row>
    <row r="38" spans="1:41" ht="12.75">
      <c r="A38" s="30"/>
      <c r="B38" s="110"/>
      <c r="C38" s="111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1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1"/>
      <c r="AN38" s="30"/>
      <c r="AO38" s="30"/>
    </row>
  </sheetData>
  <sheetProtection/>
  <mergeCells count="13">
    <mergeCell ref="AF32:AL32"/>
    <mergeCell ref="AF33:AL33"/>
    <mergeCell ref="O33:U33"/>
    <mergeCell ref="A28:C28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</mergeCells>
  <dataValidations count="1">
    <dataValidation type="list" allowBlank="1" showInputMessage="1" showErrorMessage="1" sqref="B18 B23:B24">
      <formula1>RodzajeZajec</formula1>
    </dataValidation>
  </dataValidations>
  <printOptions/>
  <pageMargins left="0.7" right="0.7" top="0.75" bottom="0.75" header="0.3" footer="0.3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45"/>
  <sheetViews>
    <sheetView zoomScalePageLayoutView="0" workbookViewId="0" topLeftCell="H1">
      <selection activeCell="J6" sqref="J6"/>
    </sheetView>
  </sheetViews>
  <sheetFormatPr defaultColWidth="8.8515625" defaultRowHeight="12.75"/>
  <cols>
    <col min="1" max="1" width="8.8515625" style="0" customWidth="1"/>
    <col min="2" max="2" width="29.421875" style="0" bestFit="1" customWidth="1"/>
    <col min="3" max="8" width="8.8515625" style="0" customWidth="1"/>
    <col min="9" max="9" width="51.421875" style="0" bestFit="1" customWidth="1"/>
  </cols>
  <sheetData>
    <row r="2" spans="1:19" ht="12.75">
      <c r="A2" s="16"/>
      <c r="B2" s="16"/>
      <c r="L2" s="28" t="s">
        <v>97</v>
      </c>
      <c r="M2" s="28" t="s">
        <v>97</v>
      </c>
      <c r="N2" s="28" t="s">
        <v>102</v>
      </c>
      <c r="O2" s="28" t="s">
        <v>102</v>
      </c>
      <c r="P2" s="28" t="s">
        <v>103</v>
      </c>
      <c r="Q2" s="28" t="s">
        <v>103</v>
      </c>
      <c r="R2" s="28" t="s">
        <v>104</v>
      </c>
      <c r="S2" s="28" t="s">
        <v>104</v>
      </c>
    </row>
    <row r="3" spans="1:19" ht="12.75">
      <c r="A3" s="16"/>
      <c r="B3" s="16"/>
      <c r="J3" s="23" t="s">
        <v>131</v>
      </c>
      <c r="K3" s="23" t="s">
        <v>132</v>
      </c>
      <c r="L3" s="29" t="s">
        <v>133</v>
      </c>
      <c r="M3" s="29" t="s">
        <v>134</v>
      </c>
      <c r="N3" s="29" t="s">
        <v>133</v>
      </c>
      <c r="O3" s="29" t="s">
        <v>134</v>
      </c>
      <c r="P3" s="29" t="s">
        <v>133</v>
      </c>
      <c r="Q3" s="29" t="s">
        <v>134</v>
      </c>
      <c r="R3" s="29" t="s">
        <v>133</v>
      </c>
      <c r="S3" s="29" t="s">
        <v>134</v>
      </c>
    </row>
    <row r="4" spans="1:19" ht="12.75">
      <c r="A4" s="18" t="s">
        <v>97</v>
      </c>
      <c r="B4" s="18" t="s">
        <v>98</v>
      </c>
      <c r="C4">
        <f>'I ROK'!D40+'I ROK'!E40+'I ROK'!Q40+'I ROK'!V40+'I ROK'!W40+'I ROK'!AI40</f>
        <v>755</v>
      </c>
      <c r="I4" s="25" t="s">
        <v>125</v>
      </c>
      <c r="J4">
        <f>L4+N4+P4+R4</f>
        <v>500</v>
      </c>
      <c r="K4">
        <f>M4+O4+Q4+S4</f>
        <v>20</v>
      </c>
      <c r="L4">
        <f>SUM('I ROK'!AN18:AN24)-SUM('I ROK'!K18:K24)-SUM('I ROK'!P18:P24)-SUM('I ROK'!AC18:AC24)-SUM('I ROK'!AH18:AH24)</f>
        <v>465</v>
      </c>
      <c r="M4">
        <f>SUM('I ROK'!AO18:AO24)</f>
        <v>18.5</v>
      </c>
      <c r="N4">
        <v>0</v>
      </c>
      <c r="O4">
        <v>0</v>
      </c>
      <c r="P4">
        <v>0</v>
      </c>
      <c r="Q4">
        <v>0</v>
      </c>
      <c r="R4">
        <f>'IV ROK'!AN19-'IV ROK'!K19-'IV ROK'!P19-'IV ROK'!AC19-'IV ROK'!AH19</f>
        <v>35</v>
      </c>
      <c r="S4">
        <f>'IV ROK'!AO19</f>
        <v>1.5</v>
      </c>
    </row>
    <row r="5" spans="1:19" ht="12.75">
      <c r="A5" s="16"/>
      <c r="B5" s="18" t="s">
        <v>99</v>
      </c>
      <c r="C5">
        <f>'I ROK'!M40+'I ROK'!AE40</f>
        <v>60</v>
      </c>
      <c r="I5" s="26" t="s">
        <v>126</v>
      </c>
      <c r="J5">
        <f>L5+N5+P5+R5</f>
        <v>420</v>
      </c>
      <c r="K5">
        <f>M5+O5+Q5+S5</f>
        <v>17</v>
      </c>
      <c r="L5">
        <f>SUM('I ROK'!AN33:AN38)-SUM('I ROK'!K33:K38)-SUM('I ROK'!P33:P38)-SUM('I ROK'!AC33:AC38)-SUM('I ROK'!AH33:AH38)</f>
        <v>360</v>
      </c>
      <c r="M5">
        <f>SUM('I ROK'!AO33:AO38)</f>
        <v>14</v>
      </c>
      <c r="N5">
        <f>'II ROK'!AN24-'II ROK'!K24-'II ROK'!P24-'II ROK'!AC24-'II ROK'!AH24</f>
        <v>60</v>
      </c>
      <c r="O5">
        <f>'II ROK'!AO24</f>
        <v>3</v>
      </c>
      <c r="P5">
        <v>0</v>
      </c>
      <c r="Q5">
        <v>0</v>
      </c>
      <c r="R5">
        <v>0</v>
      </c>
      <c r="S5">
        <v>0</v>
      </c>
    </row>
    <row r="6" spans="1:19" ht="12.75">
      <c r="A6" s="16"/>
      <c r="B6" s="16" t="s">
        <v>100</v>
      </c>
      <c r="C6">
        <f>SUM('I ROK'!F40:L40)+'I ROK'!P40+SUM('I ROK'!X40:AD40)+'I ROK'!AH40</f>
        <v>626</v>
      </c>
      <c r="I6" s="15" t="s">
        <v>127</v>
      </c>
      <c r="J6">
        <f>L6+N6+P6+R6</f>
        <v>600</v>
      </c>
      <c r="K6">
        <f>M6+O6+Q6+S6-18</f>
        <v>22</v>
      </c>
      <c r="L6">
        <f>SUM('I ROK'!AN25:AN28)-SUM('I ROK'!K25:K28)-SUM('I ROK'!P25:P28)-SUM('I ROK'!AC25:AC28)-SUM('I ROK'!AH25:AH28)</f>
        <v>330</v>
      </c>
      <c r="M6">
        <f>SUM('I ROK'!AO25:AO28)</f>
        <v>19</v>
      </c>
      <c r="N6">
        <f>'II ROK'!AN18-'II ROK'!K18-'II ROK'!P18-'II ROK'!AC18-'II ROK'!AH18+'II ROK'!AN19-'II ROK'!K19-'II ROK'!P19-'II ROK'!AC19-'II ROK'!AH19</f>
        <v>90</v>
      </c>
      <c r="O6">
        <f>SUM('II ROK'!AO18:AO19)</f>
        <v>4</v>
      </c>
      <c r="P6">
        <f>'III ROK'!AN22-'III ROK'!K22-'III ROK'!P22-'III ROK'!AC22-'III ROK'!AH22</f>
        <v>80</v>
      </c>
      <c r="Q6">
        <f>'III ROK'!AO22</f>
        <v>13</v>
      </c>
      <c r="R6">
        <f>'IV ROK'!AN18-'IV ROK'!K18-'IV ROK'!P18-'IV ROK'!AC18-'IV ROK'!AH18+SUM('IV ROK'!AN20:AN22)-SUM('IV ROK'!K20:K22)-SUM('IV ROK'!P20:P22)-SUM('IV ROK'!AC20:AC22)-SUM('IV ROK'!AH20:AH22)</f>
        <v>100</v>
      </c>
      <c r="S6">
        <f>'IV ROK'!AO18+SUM('IV ROK'!AO20:AO22)</f>
        <v>4</v>
      </c>
    </row>
    <row r="7" spans="1:19" ht="12.75">
      <c r="A7" s="16"/>
      <c r="B7" s="19" t="s">
        <v>101</v>
      </c>
      <c r="C7">
        <f>'I ROK'!O40+'I ROK'!AG40</f>
        <v>15</v>
      </c>
      <c r="I7" s="27" t="s">
        <v>128</v>
      </c>
      <c r="J7">
        <f>L7+N7+P7+R7</f>
        <v>900</v>
      </c>
      <c r="K7">
        <f>M7+O7+Q7+S7-33-36</f>
        <v>34</v>
      </c>
      <c r="L7">
        <f>SUM('I ROK'!AN29:AN32)-SUM('I ROK'!K29:K32)-SUM('I ROK'!P29:P32)-SUM('I ROK'!AC29:AC32)-SUM('I ROK'!AH29:AH32)</f>
        <v>86</v>
      </c>
      <c r="M7">
        <f>SUM('I ROK'!AO29:AO32)</f>
        <v>3</v>
      </c>
      <c r="N7">
        <f>SUM('II ROK'!AN20:AN23)-SUM('II ROK'!K20:K23)-SUM('II ROK'!P20:P23)-SUM('II ROK'!AC20:AC23)-SUM('II ROK'!AH20:AH23)</f>
        <v>335</v>
      </c>
      <c r="O7">
        <f>SUM('II ROK'!AO20:AO23)</f>
        <v>48.5</v>
      </c>
      <c r="P7">
        <f>SUM('III ROK'!AN18:AN21)-SUM('III ROK'!K18:K21)-SUM('III ROK'!P18:P21)-SUM('III ROK'!AC18:AC21)-SUM('III ROK'!AH18:AH21)+SUM('III ROK'!AN23:AN24)-SUM('III ROK'!K23:K24)-SUM('III ROK'!P23:P24)-SUM('III ROK'!AC23:AC24)-SUM('III ROK'!AH23:AH24)</f>
        <v>303</v>
      </c>
      <c r="Q7">
        <f>SUM('III ROK'!AO18:AO21)+SUM('III ROK'!AO23:AO24)</f>
        <v>31</v>
      </c>
      <c r="R7">
        <f>SUM('IV ROK'!AN23:AN27)-SUM('IV ROK'!K23:K27)-SUM('IV ROK'!P23:P27)-SUM('IV ROK'!AC23:AC27)-SUM('IV ROK'!AH23:AH27)</f>
        <v>176</v>
      </c>
      <c r="S7">
        <f>SUM('IV ROK'!AO23:AO27)</f>
        <v>20.5</v>
      </c>
    </row>
    <row r="8" spans="1:18" ht="12.75">
      <c r="A8" s="18" t="s">
        <v>102</v>
      </c>
      <c r="B8" s="18" t="s">
        <v>98</v>
      </c>
      <c r="C8">
        <f>'II ROK'!D26+'II ROK'!E26+'II ROK'!Q26+'II ROK'!V26+'II ROK'!W26+'II ROK'!AI26</f>
        <v>410</v>
      </c>
      <c r="I8" s="27" t="s">
        <v>129</v>
      </c>
      <c r="J8">
        <f>L8+N8+P8+R8</f>
        <v>1100</v>
      </c>
      <c r="L8">
        <f>'I ROK'!K40+'I ROK'!AC40</f>
        <v>80</v>
      </c>
      <c r="N8">
        <f>'II ROK'!K26+'II ROK'!AC26</f>
        <v>500</v>
      </c>
      <c r="P8">
        <f>'III ROK'!K26+'III ROK'!AC26</f>
        <v>400</v>
      </c>
      <c r="R8">
        <f>'IV ROK'!K28+'IV ROK'!AC28</f>
        <v>120</v>
      </c>
    </row>
    <row r="9" spans="1:18" ht="12.75">
      <c r="A9" s="16"/>
      <c r="B9" s="18" t="s">
        <v>99</v>
      </c>
      <c r="C9">
        <f>'II ROK'!M26+'II ROK'!AE26</f>
        <v>60</v>
      </c>
      <c r="I9" s="27" t="s">
        <v>130</v>
      </c>
      <c r="J9">
        <f>L9+N9+P9+R9</f>
        <v>1200</v>
      </c>
      <c r="L9">
        <f>'I ROK'!P40+'I ROK'!AH40</f>
        <v>120</v>
      </c>
      <c r="N9">
        <f>'II ROK'!P26+'II ROK'!AH26</f>
        <v>560</v>
      </c>
      <c r="P9">
        <f>'III ROK'!P26+'III ROK'!AH26</f>
        <v>400</v>
      </c>
      <c r="R9">
        <f>'IV ROK'!P28+'IV ROK'!AH28</f>
        <v>120</v>
      </c>
    </row>
    <row r="10" spans="1:3" ht="12.75">
      <c r="A10" s="16"/>
      <c r="B10" s="16" t="s">
        <v>100</v>
      </c>
      <c r="C10">
        <f>SUM('II ROK'!F26:L26)+'II ROK'!P26+SUM('II ROK'!X26:AD26)+'II ROK'!AH26</f>
        <v>1075</v>
      </c>
    </row>
    <row r="11" spans="1:11" ht="12.75">
      <c r="A11" s="16"/>
      <c r="B11" s="19" t="s">
        <v>101</v>
      </c>
      <c r="C11">
        <f>'II ROK'!O26+'II ROK'!AG26</f>
        <v>30</v>
      </c>
      <c r="J11" s="140" t="s">
        <v>145</v>
      </c>
      <c r="K11" s="27"/>
    </row>
    <row r="12" spans="1:19" ht="12.75">
      <c r="A12" s="18" t="s">
        <v>103</v>
      </c>
      <c r="B12" s="18" t="s">
        <v>98</v>
      </c>
      <c r="C12">
        <f>'III ROK'!D26+'III ROK'!E26+'III ROK'!Q26+'III ROK'!V26+'III ROK'!W26+'III ROK'!AI26</f>
        <v>383</v>
      </c>
      <c r="J12">
        <f>SUM(J4:J9)</f>
        <v>4720</v>
      </c>
      <c r="K12">
        <f>M12+O12+Q12+S12</f>
        <v>180</v>
      </c>
      <c r="M12">
        <f>SUM(M4:M7)</f>
        <v>54.5</v>
      </c>
      <c r="O12">
        <f>SUM(O4:O7)</f>
        <v>55.5</v>
      </c>
      <c r="Q12">
        <f>SUM(Q4:Q7)</f>
        <v>44</v>
      </c>
      <c r="S12">
        <f>SUM(S4:S7)</f>
        <v>26</v>
      </c>
    </row>
    <row r="13" spans="1:3" ht="12.75">
      <c r="A13" s="16"/>
      <c r="B13" s="18" t="s">
        <v>99</v>
      </c>
      <c r="C13">
        <f>'III ROK'!M26+'III ROK'!AE26</f>
        <v>0</v>
      </c>
    </row>
    <row r="14" spans="1:3" ht="12.75">
      <c r="A14" s="16"/>
      <c r="B14" s="16" t="s">
        <v>100</v>
      </c>
      <c r="C14">
        <f>SUM('III ROK'!F26:L26)+'III ROK'!P26+SUM('III ROK'!X26:AD26)+'III ROK'!AH26</f>
        <v>800</v>
      </c>
    </row>
    <row r="15" spans="1:3" ht="12.75">
      <c r="A15" s="16"/>
      <c r="B15" s="19" t="s">
        <v>101</v>
      </c>
      <c r="C15">
        <f>'III ROK'!O26+'III ROK'!AG26</f>
        <v>30</v>
      </c>
    </row>
    <row r="16" spans="1:3" ht="12.75">
      <c r="A16" s="18" t="s">
        <v>104</v>
      </c>
      <c r="B16" s="18" t="s">
        <v>98</v>
      </c>
      <c r="C16">
        <f>'IV ROK'!D28+'IV ROK'!E28+'IV ROK'!Q28+'IV ROK'!V28+'IV ROK'!W28+'IV ROK'!AI28</f>
        <v>311</v>
      </c>
    </row>
    <row r="17" spans="1:3" ht="12.75">
      <c r="A17" s="16"/>
      <c r="B17" s="18" t="s">
        <v>99</v>
      </c>
      <c r="C17">
        <f>'IV ROK'!M28+'IV ROK'!AE28</f>
        <v>0</v>
      </c>
    </row>
    <row r="18" spans="1:3" ht="12.75">
      <c r="A18" s="16"/>
      <c r="B18" s="16" t="s">
        <v>100</v>
      </c>
      <c r="C18">
        <f>SUM('IV ROK'!F28:L28)+'IV ROK'!P28+SUM('IV ROK'!X28:AD28)+'IV ROK'!AH28</f>
        <v>240</v>
      </c>
    </row>
    <row r="19" spans="1:3" ht="12.75">
      <c r="A19" s="16"/>
      <c r="B19" s="19" t="s">
        <v>101</v>
      </c>
      <c r="C19">
        <f>'IV ROK'!O28+'IV ROK'!AG28</f>
        <v>0</v>
      </c>
    </row>
    <row r="20" spans="1:5" ht="12.75">
      <c r="A20" s="17" t="s">
        <v>2</v>
      </c>
      <c r="B20" s="20" t="s">
        <v>105</v>
      </c>
      <c r="C20">
        <f>C4+C5+C8+C9+C12+C13+C16+C17</f>
        <v>1979</v>
      </c>
      <c r="E20" s="23" t="s">
        <v>122</v>
      </c>
    </row>
    <row r="21" spans="1:3" ht="12.75">
      <c r="A21" s="16"/>
      <c r="B21" s="18" t="s">
        <v>106</v>
      </c>
      <c r="C21">
        <f>C5+C9+C13+C17</f>
        <v>120</v>
      </c>
    </row>
    <row r="22" spans="1:6" ht="12.75">
      <c r="A22" s="16"/>
      <c r="B22" s="21" t="s">
        <v>107</v>
      </c>
      <c r="C22">
        <f>C6+C10+C14+C18</f>
        <v>2741</v>
      </c>
      <c r="E22" s="24">
        <f>C20/C23*100</f>
        <v>41.92796610169491</v>
      </c>
      <c r="F22" s="23" t="s">
        <v>123</v>
      </c>
    </row>
    <row r="23" spans="1:6" ht="12.75">
      <c r="A23" s="16"/>
      <c r="B23" s="18" t="s">
        <v>108</v>
      </c>
      <c r="C23">
        <f>C20+C22</f>
        <v>4720</v>
      </c>
      <c r="E23" s="24">
        <f>C22/C23*100</f>
        <v>58.07203389830509</v>
      </c>
      <c r="F23" s="23" t="s">
        <v>124</v>
      </c>
    </row>
    <row r="24" spans="1:3" ht="12.75">
      <c r="A24" s="16"/>
      <c r="B24" s="16" t="s">
        <v>101</v>
      </c>
      <c r="C24">
        <f>C7+C11+C15+C19</f>
        <v>75</v>
      </c>
    </row>
    <row r="27" spans="1:2" ht="12.75">
      <c r="A27" s="16"/>
      <c r="B27" s="18" t="s">
        <v>109</v>
      </c>
    </row>
    <row r="28" spans="1:2" ht="12.75">
      <c r="A28" s="16"/>
      <c r="B28" s="18" t="s">
        <v>110</v>
      </c>
    </row>
    <row r="29" spans="1:14" ht="12.75">
      <c r="A29" s="16"/>
      <c r="B29" s="18" t="s">
        <v>111</v>
      </c>
      <c r="N29">
        <f>'II ROK'!AN18-'II ROK'!K18-'II ROK'!P18-'II ROK'!AC18-'II ROK'!AH18</f>
        <v>50</v>
      </c>
    </row>
    <row r="30" ht="12.75">
      <c r="N30">
        <f>'II ROK'!AN19-'II ROK'!K19-'II ROK'!P19-'II ROK'!AC19-'II ROK'!AH19</f>
        <v>40</v>
      </c>
    </row>
    <row r="32" spans="1:2" ht="12.75">
      <c r="A32" s="16"/>
      <c r="B32" s="18" t="s">
        <v>112</v>
      </c>
    </row>
    <row r="33" ht="12.75">
      <c r="B33" s="18" t="s">
        <v>113</v>
      </c>
    </row>
    <row r="34" ht="12.75">
      <c r="B34" s="18" t="s">
        <v>114</v>
      </c>
    </row>
    <row r="38" spans="2:5" ht="12.75">
      <c r="B38" s="22" t="s">
        <v>115</v>
      </c>
      <c r="C38" t="s">
        <v>136</v>
      </c>
      <c r="E38" t="s">
        <v>135</v>
      </c>
    </row>
    <row r="39" spans="2:8" ht="12.75">
      <c r="B39" s="16"/>
      <c r="H39" s="27" t="s">
        <v>137</v>
      </c>
    </row>
    <row r="40" spans="2:8" ht="12.75">
      <c r="B40" s="18" t="s">
        <v>116</v>
      </c>
      <c r="C40">
        <f>SUM('I ROK'!Q18:Q24)+SUM('I ROK'!AI18:AI24)+'IV ROK'!Q18+'IV ROK'!AI19</f>
        <v>120</v>
      </c>
      <c r="E40">
        <f>C40/J4*100</f>
        <v>24</v>
      </c>
      <c r="H40" s="23" t="s">
        <v>138</v>
      </c>
    </row>
    <row r="41" spans="2:8" ht="12.75">
      <c r="B41" s="18" t="s">
        <v>117</v>
      </c>
      <c r="C41">
        <f>SUM('I ROK'!Q33:Q38)+SUM('I ROK'!AI33:AI38)+'II ROK'!Q24+'II ROK'!AI24</f>
        <v>105</v>
      </c>
      <c r="E41">
        <f>C41/J5*100</f>
        <v>25</v>
      </c>
      <c r="H41" s="23" t="s">
        <v>138</v>
      </c>
    </row>
    <row r="42" spans="2:8" ht="12.75">
      <c r="B42" s="18" t="s">
        <v>118</v>
      </c>
      <c r="C42" s="23">
        <f>C40+C41</f>
        <v>225</v>
      </c>
      <c r="H42" s="23" t="s">
        <v>139</v>
      </c>
    </row>
    <row r="43" spans="2:8" ht="12.75">
      <c r="B43" s="18" t="s">
        <v>119</v>
      </c>
      <c r="C43">
        <f>SUM('I ROK'!Q25:Q28)+SUM('I ROK'!AI25:AI28)+'II ROK'!Q18+'II ROK'!AI18+'III ROK'!Q22+'III ROK'!AI22+'IV ROK'!Q18+'IV ROK'!AI18+SUM('IV ROK'!Q20:Q22)+SUM('IV ROK'!AI20:AI22)</f>
        <v>150</v>
      </c>
      <c r="E43">
        <f>C43/J6*100</f>
        <v>25</v>
      </c>
      <c r="H43" s="23" t="s">
        <v>140</v>
      </c>
    </row>
    <row r="44" spans="2:8" ht="12.75">
      <c r="B44" s="18" t="s">
        <v>120</v>
      </c>
      <c r="C44">
        <f>SUM('I ROK'!Q29:Q32)+SUM('I ROK'!AI29:AI32)+SUM('II ROK'!Q20:Q23)+SUM('II ROK'!AI20:AI23)+SUM('III ROK'!Q18:Q21)+SUM('III ROK'!AI18:AI21)+SUM('III ROK'!Q23:Q24)+SUM('III ROK'!AI23:AI24)+SUM('IV ROK'!Q23:Q27)+SUM('IV ROK'!AI23:AI27)</f>
        <v>317</v>
      </c>
      <c r="E44">
        <f>C44/J7*100</f>
        <v>35.22222222222222</v>
      </c>
      <c r="H44" s="23" t="s">
        <v>140</v>
      </c>
    </row>
    <row r="45" spans="2:8" ht="12.75">
      <c r="B45" s="18" t="s">
        <v>121</v>
      </c>
      <c r="C45" s="23">
        <f>C43+C44</f>
        <v>467</v>
      </c>
      <c r="H45" s="23" t="s">
        <v>141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MKrystyniak</cp:lastModifiedBy>
  <cp:lastPrinted>2020-01-24T11:42:00Z</cp:lastPrinted>
  <dcterms:created xsi:type="dcterms:W3CDTF">2014-08-22T07:06:50Z</dcterms:created>
  <dcterms:modified xsi:type="dcterms:W3CDTF">2021-11-29T06:55:25Z</dcterms:modified>
  <cp:category/>
  <cp:version/>
  <cp:contentType/>
  <cp:contentStatus/>
</cp:coreProperties>
</file>